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840" yWindow="435" windowWidth="15150" windowHeight="8775" tabRatio="608"/>
  </bookViews>
  <sheets>
    <sheet name="Prilog B" sheetId="6" r:id="rId1"/>
    <sheet name="Prilog C" sheetId="7" r:id="rId2"/>
    <sheet name="Indikatori ek. povezanosti " sheetId="10" r:id="rId3"/>
    <sheet name="Liste_formule" sheetId="5" state="hidden" r:id="rId4"/>
  </sheets>
  <definedNames>
    <definedName name="Garancije">Liste_formule!$E$42:$E$44</definedName>
    <definedName name="Jamstva">Liste_formule!$E$36:$E$40</definedName>
    <definedName name="Krediti">Liste_formule!$E$25:$E$30</definedName>
    <definedName name="Leasing">Liste_formule!$E$45:$E$46</definedName>
    <definedName name="Pozajmice">Liste_formule!$E$48:$E$49</definedName>
    <definedName name="_xlnm.Print_Area" localSheetId="2">'Indikatori ek. povezanosti '!$A$1:$G$20</definedName>
  </definedNames>
  <calcPr calcId="145621"/>
</workbook>
</file>

<file path=xl/calcChain.xml><?xml version="1.0" encoding="utf-8"?>
<calcChain xmlns="http://schemas.openxmlformats.org/spreadsheetml/2006/main">
  <c r="C4" i="7" l="1"/>
  <c r="C4" i="6" l="1"/>
  <c r="B1" i="6"/>
  <c r="C14" i="10" l="1"/>
  <c r="C12" i="10"/>
  <c r="C13" i="10"/>
  <c r="C11" i="10"/>
  <c r="C10" i="10"/>
  <c r="N47" i="6" l="1"/>
  <c r="K16" i="7" l="1"/>
  <c r="D16" i="7"/>
  <c r="R46" i="6" l="1"/>
  <c r="L47" i="6"/>
  <c r="B33" i="5" l="1"/>
  <c r="L1" i="6" l="1"/>
  <c r="T51" i="6" l="1"/>
  <c r="T50" i="6"/>
  <c r="T46" i="6"/>
  <c r="T45" i="6"/>
  <c r="L68" i="6"/>
  <c r="L75" i="6"/>
  <c r="L74" i="6"/>
  <c r="L73" i="6"/>
  <c r="L72" i="6"/>
  <c r="L71" i="6"/>
  <c r="L70" i="6"/>
  <c r="L69" i="6"/>
  <c r="N46" i="6"/>
  <c r="P46" i="6"/>
  <c r="R47" i="6"/>
  <c r="G42" i="6" l="1"/>
  <c r="L51" i="6"/>
  <c r="L49" i="6" l="1"/>
  <c r="Q74" i="5" l="1"/>
  <c r="Q73" i="5"/>
  <c r="Q69" i="5"/>
  <c r="W68" i="5"/>
  <c r="Y67" i="5"/>
  <c r="W67" i="5"/>
  <c r="U67" i="5"/>
  <c r="S67" i="5"/>
  <c r="Q67" i="5"/>
  <c r="Y66" i="5"/>
  <c r="W66" i="5"/>
  <c r="U66" i="5"/>
  <c r="S66" i="5"/>
  <c r="Q65" i="5"/>
  <c r="W64" i="5"/>
  <c r="W63" i="5"/>
  <c r="S63" i="5"/>
  <c r="Q63" i="5"/>
  <c r="Y62" i="5"/>
  <c r="W62" i="5"/>
  <c r="U62" i="5"/>
  <c r="S62" i="5"/>
  <c r="Y61" i="5"/>
  <c r="W61" i="5"/>
  <c r="U61" i="5"/>
  <c r="S61" i="5"/>
  <c r="Q61" i="5"/>
  <c r="E11" i="7" l="1"/>
  <c r="E12" i="7"/>
  <c r="E13" i="7"/>
  <c r="E14" i="7"/>
  <c r="E15" i="7"/>
  <c r="E16" i="7"/>
  <c r="E17" i="7"/>
  <c r="D21" i="7" l="1"/>
  <c r="R51" i="6"/>
  <c r="P51" i="6"/>
  <c r="R48" i="6"/>
  <c r="N51" i="6"/>
  <c r="L53" i="6"/>
  <c r="L58" i="6"/>
  <c r="R52" i="6"/>
  <c r="G37" i="6"/>
  <c r="G36" i="6"/>
  <c r="R50" i="6"/>
  <c r="L57" i="6"/>
  <c r="B38" i="6"/>
  <c r="N45" i="6"/>
  <c r="R45" i="6"/>
  <c r="P45" i="6"/>
  <c r="P50" i="6"/>
  <c r="L45" i="6"/>
  <c r="N50" i="6"/>
  <c r="G38" i="6" l="1"/>
  <c r="C15" i="10" s="1"/>
  <c r="B37" i="6"/>
  <c r="B41" i="6"/>
  <c r="B36" i="6"/>
  <c r="B40" i="6"/>
  <c r="B34" i="6"/>
  <c r="G33" i="6"/>
  <c r="G34" i="6"/>
  <c r="B33" i="6"/>
  <c r="B39" i="6" l="1"/>
  <c r="B42" i="6"/>
  <c r="G40" i="6"/>
  <c r="G35" i="6"/>
  <c r="C16" i="10" s="1"/>
  <c r="B35" i="6"/>
  <c r="G39" i="6"/>
  <c r="C9" i="10" l="1"/>
  <c r="G41" i="6"/>
  <c r="L15" i="7"/>
  <c r="L11" i="7"/>
  <c r="L17" i="7"/>
  <c r="L16" i="7"/>
  <c r="L14" i="7"/>
  <c r="L13" i="7"/>
  <c r="L12" i="7"/>
  <c r="K21" i="7" l="1"/>
</calcChain>
</file>

<file path=xl/comments1.xml><?xml version="1.0" encoding="utf-8"?>
<comments xmlns="http://schemas.openxmlformats.org/spreadsheetml/2006/main">
  <authors>
    <author>Ivor Vlahek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Za kredite i leasinge upisati trenutno stanje duga.
Za prekoračenja po računu, kartice i garancije upisati odobreni iznos.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Način otplate unositi samo za kredite i leasinge.</t>
        </r>
      </text>
    </commen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Ukoliko je plasman osiguran zalogom na nekretnini/pokretnini i sl. odabrati "Da"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5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<sst xmlns="http://schemas.openxmlformats.org/spreadsheetml/2006/main" count="186" uniqueCount="152">
  <si>
    <t>Razdoblje</t>
  </si>
  <si>
    <t>Instrum. Osiguranja</t>
  </si>
  <si>
    <t>Vrsta zaduženosti</t>
  </si>
  <si>
    <t xml:space="preserve">platnoprometni instrum. </t>
  </si>
  <si>
    <t>Prekoračenje po računu</t>
  </si>
  <si>
    <t>novčani depozit</t>
  </si>
  <si>
    <t>hipoteka na nekretnini</t>
  </si>
  <si>
    <t>polica osiguranja nekretnine</t>
  </si>
  <si>
    <t>polica osiguranja fiz. osobe</t>
  </si>
  <si>
    <t>hipoteka na pokretnini</t>
  </si>
  <si>
    <t>Kredit - revolving</t>
  </si>
  <si>
    <t>Kartica</t>
  </si>
  <si>
    <t>Kredit</t>
  </si>
  <si>
    <t>Garancija - platežna</t>
  </si>
  <si>
    <t>Garancija - činidbena</t>
  </si>
  <si>
    <t>Akreditiv</t>
  </si>
  <si>
    <t>Leasing - operativni</t>
  </si>
  <si>
    <t>Leasing - financijski</t>
  </si>
  <si>
    <t>Vlasničke pozajmice - po zajmodavcima</t>
  </si>
  <si>
    <t>Jamstva, sudužništva drugim pravnim osobama*</t>
  </si>
  <si>
    <t>Da</t>
  </si>
  <si>
    <t>Okvir</t>
  </si>
  <si>
    <t>Factoring</t>
  </si>
  <si>
    <t>Mjesečno</t>
  </si>
  <si>
    <t>Kvartalno</t>
  </si>
  <si>
    <t>Odjednom</t>
  </si>
  <si>
    <t>Baloon</t>
  </si>
  <si>
    <t>Jamstvo po revolvingu/prekoračenju</t>
  </si>
  <si>
    <t>Jamstvo po kreditu</t>
  </si>
  <si>
    <t>Jamstvo po leasingu</t>
  </si>
  <si>
    <t>Jamstvo po garanciji</t>
  </si>
  <si>
    <t>Pozajmica - vlasnik</t>
  </si>
  <si>
    <t>Pozajmica - ostali</t>
  </si>
  <si>
    <t>polja za unos</t>
  </si>
  <si>
    <t xml:space="preserve">Naziv poslovnog subjekta: </t>
  </si>
  <si>
    <t>Popis 5 najvećih kupaca i njihov udio u ukupnom prometu</t>
  </si>
  <si>
    <t>Popis 5 najvećih dobavljača i njihov udio u ukupnoj nabavi</t>
  </si>
  <si>
    <t>Promet u kn</t>
  </si>
  <si>
    <t>Udio u prometu (%)</t>
  </si>
  <si>
    <t>Ostali</t>
  </si>
  <si>
    <t>UKUPNO</t>
  </si>
  <si>
    <t xml:space="preserve">Stanje na dan: </t>
  </si>
  <si>
    <t>Kreditni produkti</t>
  </si>
  <si>
    <t xml:space="preserve">Stanje duga (kn) </t>
  </si>
  <si>
    <t>Iznos rate (kn)</t>
  </si>
  <si>
    <t>Način otplate</t>
  </si>
  <si>
    <t>Krajnji rok vraćanja</t>
  </si>
  <si>
    <t>Osiguranje zalogom</t>
  </si>
  <si>
    <t>Garancije i akreditivi</t>
  </si>
  <si>
    <t>Izdavatelj</t>
  </si>
  <si>
    <t>Leasing</t>
  </si>
  <si>
    <t>Davatelj leasinga</t>
  </si>
  <si>
    <t>Jamstva,sudužništva (pravnim i fizičkim osobama)</t>
  </si>
  <si>
    <t>Kreditor</t>
  </si>
  <si>
    <t>Pozajmice</t>
  </si>
  <si>
    <t>Zajmodavac</t>
  </si>
  <si>
    <t>11. Jamstva/sudužništva kratkoročno</t>
  </si>
  <si>
    <t>12. Jamstva/sudužništva dugoročno</t>
  </si>
  <si>
    <t>3. Ukupno krediti  (1+2)</t>
  </si>
  <si>
    <t>13. Ukupno jamstva/sudužništva (11+12)</t>
  </si>
  <si>
    <t>4. Garancije kratkoročno</t>
  </si>
  <si>
    <t>5. Garancije dugoročno</t>
  </si>
  <si>
    <t>6. Akreditivi</t>
  </si>
  <si>
    <t xml:space="preserve">7. Ukupno garancije, akreditivi (4+5+6) </t>
  </si>
  <si>
    <t>10. Ukupno leasing (8+9)</t>
  </si>
  <si>
    <t>20. Ukupno rata - dugoročno (CPLTD)</t>
  </si>
  <si>
    <t>Formule</t>
  </si>
  <si>
    <t>Kratk. kredit</t>
  </si>
  <si>
    <t>Kratk. garancije</t>
  </si>
  <si>
    <t>Kratk. leasing</t>
  </si>
  <si>
    <t>Kratk. jamstvo</t>
  </si>
  <si>
    <t>Kratk pozajmice</t>
  </si>
  <si>
    <t>Kartice</t>
  </si>
  <si>
    <t>akr</t>
  </si>
  <si>
    <t>Overdraft</t>
  </si>
  <si>
    <t>Dug. garancije</t>
  </si>
  <si>
    <t>Dug. Leasing</t>
  </si>
  <si>
    <t>Dug. Jamstvo</t>
  </si>
  <si>
    <t>Dug. Pozajmice</t>
  </si>
  <si>
    <t>Revolving</t>
  </si>
  <si>
    <t>Dug. kredit</t>
  </si>
  <si>
    <t>CPLTD</t>
  </si>
  <si>
    <t>fin.leasing (mj)</t>
  </si>
  <si>
    <t>fin.leasing (kv)</t>
  </si>
  <si>
    <t>jamac (mj krediti)</t>
  </si>
  <si>
    <t>jamac (kv kredit)</t>
  </si>
  <si>
    <t>jamac (mj leasing)</t>
  </si>
  <si>
    <t>jamac (kv leasing)</t>
  </si>
  <si>
    <t xml:space="preserve">17. Ukupna kratk. zaduženost </t>
  </si>
  <si>
    <t xml:space="preserve">18. Ukupna dug. zaduženost </t>
  </si>
  <si>
    <t xml:space="preserve">19. UKUPNA ZADUŽENOST </t>
  </si>
  <si>
    <t>U tranšama</t>
  </si>
  <si>
    <t>Udio 5 najvećih kupaca u ukupnom prometu %</t>
  </si>
  <si>
    <t>Udio 5 najvećih dobavljača u ukupnoj nabavi %</t>
  </si>
  <si>
    <t xml:space="preserve">za razdoblje od 01.01. do </t>
  </si>
  <si>
    <t>Udio u prometu 
(%)</t>
  </si>
  <si>
    <t>Ako „DA“, navesti komentar</t>
  </si>
  <si>
    <t>INDIKATORI GOSPODARSKE I FINANCIJSKE POVEZANOSTI</t>
  </si>
  <si>
    <t>Plavi tekst je smjernica za odgovor "DA"</t>
  </si>
  <si>
    <r>
      <t xml:space="preserve">kada </t>
    </r>
    <r>
      <rPr>
        <u/>
        <sz val="9"/>
        <color theme="1"/>
        <rFont val="Calibri"/>
        <family val="2"/>
        <charset val="238"/>
      </rPr>
      <t>jedna osoba u cijelosti ili djelomično jamči</t>
    </r>
    <r>
      <rPr>
        <sz val="9"/>
        <color theme="1"/>
        <rFont val="Calibri"/>
        <family val="2"/>
        <charset val="238"/>
      </rPr>
      <t xml:space="preserve"> za izloženost druge osobe, a iznos jamstva je toliko velik da bi naplata na temelju njega mogla izdavatelju uzrokovati ozbiljne financijske poteškoće</t>
    </r>
  </si>
  <si>
    <t>Ako je Tražitelj plasmana  dao jamstvo drugoj pravnoj osobi  a iznos jamstva je ≥ od 30% njegovog kapitala</t>
  </si>
  <si>
    <r>
      <t xml:space="preserve">kada vlasnik stambene ili poslovne nekretnine </t>
    </r>
    <r>
      <rPr>
        <u/>
        <sz val="9"/>
        <color theme="1"/>
        <rFont val="Calibri"/>
        <family val="2"/>
        <charset val="238"/>
      </rPr>
      <t>prima većinu prihoda od najamnine/zakupnine</t>
    </r>
    <r>
      <rPr>
        <sz val="9"/>
        <color theme="1"/>
        <rFont val="Calibri"/>
        <family val="2"/>
        <charset val="238"/>
      </rPr>
      <t xml:space="preserve"> od jednog najmoprimac/zakupoprimca</t>
    </r>
  </si>
  <si>
    <r>
      <t xml:space="preserve">kada je </t>
    </r>
    <r>
      <rPr>
        <u/>
        <sz val="9"/>
        <color theme="1"/>
        <rFont val="Calibri"/>
        <family val="2"/>
        <charset val="238"/>
      </rPr>
      <t>znatan dio proizvodnje</t>
    </r>
    <r>
      <rPr>
        <sz val="9"/>
        <color theme="1"/>
        <rFont val="Calibri"/>
        <family val="2"/>
        <charset val="238"/>
      </rPr>
      <t xml:space="preserve"> određenog proizvođača </t>
    </r>
    <r>
      <rPr>
        <u/>
        <sz val="9"/>
        <color theme="1"/>
        <rFont val="Calibri"/>
        <family val="2"/>
        <charset val="238"/>
      </rPr>
      <t>namijenjen jednom kupcu</t>
    </r>
  </si>
  <si>
    <t>kada se znatan dio potraživanja ili obveza odnosi na jednu ugovornu stranu</t>
  </si>
  <si>
    <r>
      <t xml:space="preserve">kada je poslovanje osobe (npr. proizvođača) </t>
    </r>
    <r>
      <rPr>
        <u/>
        <sz val="9"/>
        <color theme="1"/>
        <rFont val="Calibri"/>
        <family val="2"/>
        <charset val="238"/>
      </rPr>
      <t>ovisno o jednom ili više dobavljača odnosno trgovaca</t>
    </r>
    <r>
      <rPr>
        <sz val="9"/>
        <color theme="1"/>
        <rFont val="Calibri"/>
        <family val="2"/>
        <charset val="238"/>
      </rPr>
      <t xml:space="preserve"> i potrebno je dulje vrijeme da se za njih nađe zamjena</t>
    </r>
  </si>
  <si>
    <r>
      <t xml:space="preserve">kada pravne osobe imaju </t>
    </r>
    <r>
      <rPr>
        <u/>
        <sz val="9"/>
        <color theme="1"/>
        <rFont val="Calibri"/>
        <family val="2"/>
        <charset val="238"/>
      </rPr>
      <t>mali broj istih klijenata</t>
    </r>
    <r>
      <rPr>
        <sz val="9"/>
        <color theme="1"/>
        <rFont val="Calibri"/>
        <family val="2"/>
        <charset val="238"/>
      </rPr>
      <t>, a mogućnosti pronalaženja novih klijenata su ograničene</t>
    </r>
  </si>
  <si>
    <r>
      <t xml:space="preserve">kada se pravne osobe u znatnijem iznosu koriste </t>
    </r>
    <r>
      <rPr>
        <u/>
        <sz val="9"/>
        <color theme="1"/>
        <rFont val="Calibri"/>
        <family val="2"/>
        <charset val="238"/>
      </rPr>
      <t>istim izvorom financiranja</t>
    </r>
    <r>
      <rPr>
        <sz val="9"/>
        <color theme="1"/>
        <rFont val="Calibri"/>
        <family val="2"/>
        <charset val="238"/>
      </rPr>
      <t xml:space="preserve"> koji se ne može brzo zamijeniti</t>
    </r>
  </si>
  <si>
    <t>kada u poslovima sa stanovništvom te malim i srednjim društvima postoji odnos:</t>
  </si>
  <si>
    <r>
      <t>-dužnika i sudužnika                                                                                                                        -</t>
    </r>
    <r>
      <rPr>
        <u/>
        <sz val="9"/>
        <color theme="1"/>
        <rFont val="Calibri"/>
        <family val="2"/>
        <charset val="238"/>
      </rPr>
      <t>dužnika i jamca ili davatelja garancije ili kolaterala,</t>
    </r>
    <r>
      <rPr>
        <sz val="9"/>
        <color theme="1"/>
        <rFont val="Calibri"/>
        <family val="2"/>
        <charset val="238"/>
      </rPr>
      <t xml:space="preserve"> ako je iznos jamstva / garancije / kolaterala toliko velik da bi naplata na temlju jamstva /garancije / kolaterala mogla izdavatelju jamstva /garancije / kolaterala uzrokovati ozbiljne financijske poteškoće</t>
    </r>
  </si>
  <si>
    <t>odnosi po svojoj biti slični odnosima iz točke 1. do 8.</t>
  </si>
  <si>
    <t>Založni dužnik</t>
  </si>
  <si>
    <t xml:space="preserve">Ako je Tražitelj plasmana vlasnik stambene ili poslovne zgrade i ostvaruje većinu prihod od najma jednog kupca a taj prihod čini ≥30% od njegovog poslovnog prihoda </t>
  </si>
  <si>
    <t>Ako se Tražitelj plasmana u znatnijem iznosu koristi  istim izvorom financiranja koji se ne može brzo zamijeniti (npr. kreditiranje na teret dobavljača koje čini ≥ 20% njegove imovine)</t>
  </si>
  <si>
    <t xml:space="preserve">Ako  je Tražitelj plasmana proizvođač i  prodaje  jednom kupcu  vrijednost robe čini ≥30% od njegovog poslovnog prihoda </t>
  </si>
  <si>
    <t>Ako Tražitelj plasmana duguje ili potražuje od jedne ugovorne strane iznos koji je ≥30% od njegovog poslovnog prihoda</t>
  </si>
  <si>
    <t xml:space="preserve">Ako je poslovanje osobe (npr. proizvođača) ovisno o jednom ili više dobavljača odnosno trgovaca (≥30% od njegovog poslovnog prihoda) i potrebno je dulje vrijeme  da se za njih nađe zamjena </t>
  </si>
  <si>
    <t xml:space="preserve">Ako Tražitelj plasmana ima mali broj istih klijenta (potraživanja /obveze ≥30% od njegovog poslovnog prihoda), a mogućnosti  pronalaženja novih klijenata su ograničene
</t>
  </si>
  <si>
    <t xml:space="preserve">Ako Tražitelj plasmana u poslovima sa stanovništvom te malim i srednjim društvima ima poslovni odnos (naveden u tablici pod točkom 8.) i mogao  bi uzrokovati ozbiljne financijske poteškoće (vrijednost poslovnog odnosa ≥ od 30% njegovog kapitala)
</t>
  </si>
  <si>
    <t>14. Pozajmice kratkoročno</t>
  </si>
  <si>
    <t>15. Pozajmice dugoročno</t>
  </si>
  <si>
    <t>16. Ukupno pozajmice (14+15)</t>
  </si>
  <si>
    <t>DA/NE</t>
  </si>
  <si>
    <t xml:space="preserve">Kreditor i kamatna stopa </t>
  </si>
  <si>
    <t>31.12.2016</t>
  </si>
  <si>
    <t>31.12.2017</t>
  </si>
  <si>
    <t>31.12.2018</t>
  </si>
  <si>
    <t>31.12.2019</t>
  </si>
  <si>
    <t>31.12.2020</t>
  </si>
  <si>
    <t xml:space="preserve">Ostali </t>
  </si>
  <si>
    <t>automatski izračun</t>
  </si>
  <si>
    <t>Naziv kupca</t>
  </si>
  <si>
    <t>Naziv dobavljača</t>
  </si>
  <si>
    <t>Prihodi od prodaje*</t>
  </si>
  <si>
    <t>KAPITAL I REZERVE*</t>
  </si>
  <si>
    <r>
      <rPr>
        <b/>
        <sz val="9"/>
        <color theme="3"/>
        <rFont val="Tahoma"/>
        <family val="2"/>
        <charset val="238"/>
      </rPr>
      <t>*</t>
    </r>
    <r>
      <rPr>
        <sz val="8"/>
        <color theme="1"/>
        <rFont val="Calibri"/>
        <family val="2"/>
        <charset val="238"/>
        <scheme val="minor"/>
      </rPr>
      <t>potrebno ručno popuniti  kako bi se dobio indikator povezanosti</t>
    </r>
  </si>
  <si>
    <t>* zaduženost u RBA nije potrebno navoditi</t>
  </si>
  <si>
    <t>* klijent dostavlja ovaj Prilog C potpisan u originalu ili elektronski sa službene mail adrese u pdf formatu</t>
  </si>
  <si>
    <t>Upitnik o ekonomskoj povezanosti - POPUNJAVA BANKA</t>
  </si>
  <si>
    <t>Udio jednog kupca u prihodu od prodaje doseže 30%  --&gt; 
1. poslati "Zahtjev za formiranje grupe povezanih osoba" kroz LN, te unijeti indikator u APS na ekran Financijskih izvještaja</t>
  </si>
  <si>
    <t xml:space="preserve">Udio jednog dobavljača u prihodu od prodaje doseže 30%  --&gt; 
1. provjeriti da li je upaljen indikator 3 
2. ako je upaljen indikator 3, poslati "Zahtjev za formiranje grupe povezanih osoba" kroz LN, te unijeti indikator u APS na ekran Financijskih izvještaja
</t>
  </si>
  <si>
    <r>
      <t xml:space="preserve">Udio svih jamstva o odnosu na kapital doseže 30%  --&gt; 
1. provjeriti da li se taj udio odnosi na </t>
    </r>
    <r>
      <rPr>
        <u/>
        <sz val="9"/>
        <rFont val="Calibri"/>
        <family val="2"/>
        <charset val="238"/>
      </rPr>
      <t xml:space="preserve">jednog </t>
    </r>
    <r>
      <rPr>
        <sz val="9"/>
        <rFont val="Calibri"/>
        <family val="2"/>
        <charset val="238"/>
      </rPr>
      <t xml:space="preserve">dužnika 
2.1. ako se udio odnosi na jednog dužnika, poslati "Zahtjev za formiranje grupe povezanih osoba" kroz LN, te unijeti indikator u APS na ekran Financijskih izvještaja
2.2. ako se udio ne odnosi na jednog dužnika, smatra se da je konačan rezultat "NE" </t>
    </r>
  </si>
  <si>
    <r>
      <t xml:space="preserve">Udio svih pozajmica o odnosu na imovinu doseže 20%  --&gt; 
1. provjeriti da li se taj udio odnosi na </t>
    </r>
    <r>
      <rPr>
        <u/>
        <sz val="9"/>
        <rFont val="Calibri"/>
        <family val="2"/>
        <charset val="238"/>
      </rPr>
      <t xml:space="preserve">jednog </t>
    </r>
    <r>
      <rPr>
        <sz val="9"/>
        <rFont val="Calibri"/>
        <family val="2"/>
        <charset val="238"/>
      </rPr>
      <t>vjerovnika 
2. ako se udio odnosi na jednog vjerovnika, poslati "Zahtjev za formiranje grupe povezanih osoba" kroz LN, te unijeti indikator u APS na ekran Financijskih izvještaja
2.2. ako se udio ne odnosi na jednog vjerovnika, smatra se da je konačan rezultat "NE"</t>
    </r>
  </si>
  <si>
    <t>Udio svih založnih sudužništva o odnosu na kapital doseže 30%  --&gt; 
1. provjeriti da li se taj udio odnosi na jednog dužnika 
2. ako se udio odnosi na jednog dužnika, poslati "Zahtjev za formiranje grupe povezanih osoba" kroz LN, te unijeti indikator u APS na ekran Financijskih izvještaja
2.2. ako se udio ne odnosi na jednog sudužnika, smatra se da je konačan rezultat "NE"</t>
  </si>
  <si>
    <t>1. Kreditni produkti kratkoročno</t>
  </si>
  <si>
    <t>2. Kreditni produkti dugoročno</t>
  </si>
  <si>
    <t>8. Leasing kratkoročno</t>
  </si>
  <si>
    <t>9. Leasing dugoročno</t>
  </si>
  <si>
    <t xml:space="preserve">UKUPNO AKTIVA* </t>
  </si>
  <si>
    <t>Automatski izračun:</t>
  </si>
  <si>
    <r>
      <t xml:space="preserve">Ako je u </t>
    </r>
    <r>
      <rPr>
        <b/>
        <sz val="9"/>
        <rFont val="Calibri"/>
        <family val="2"/>
        <charset val="238"/>
      </rPr>
      <t xml:space="preserve">C </t>
    </r>
    <r>
      <rPr>
        <sz val="9"/>
        <rFont val="Calibri"/>
        <family val="2"/>
        <charset val="238"/>
      </rPr>
      <t>k</t>
    </r>
    <r>
      <rPr>
        <sz val="10"/>
        <rFont val="Calibri"/>
        <family val="2"/>
        <charset val="238"/>
      </rPr>
      <t>oloni rezultat: "</t>
    </r>
    <r>
      <rPr>
        <b/>
        <sz val="10"/>
        <rFont val="Calibri"/>
        <family val="2"/>
        <charset val="238"/>
      </rPr>
      <t>DA</t>
    </r>
    <r>
      <rPr>
        <sz val="10"/>
        <rFont val="Calibri"/>
        <family val="2"/>
        <charset val="238"/>
      </rPr>
      <t xml:space="preserve">" </t>
    </r>
    <r>
      <rPr>
        <sz val="9"/>
        <rFont val="Calibri"/>
        <family val="2"/>
        <charset val="238"/>
      </rPr>
      <t>napraviti slijedeće korake:</t>
    </r>
  </si>
  <si>
    <t>Polugodišnje</t>
  </si>
  <si>
    <t>* klijent dostavlja ovaj Prilog B elektronski sa službene mail adrese u pdf formatu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</si>
</sst>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Tahoma"/>
      <family val="2"/>
      <charset val="238"/>
    </font>
    <font>
      <b/>
      <i/>
      <sz val="12"/>
      <color theme="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Tahoma"/>
      <family val="2"/>
      <charset val="238"/>
    </font>
    <font>
      <b/>
      <u/>
      <sz val="12"/>
      <color theme="3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8"/>
      <color rgb="FF0000FF"/>
      <name val="Tahoma"/>
      <family val="2"/>
      <charset val="238"/>
    </font>
    <font>
      <sz val="10"/>
      <name val="Calibri"/>
      <family val="2"/>
      <charset val="238"/>
    </font>
    <font>
      <b/>
      <sz val="9"/>
      <color theme="3"/>
      <name val="Tahoma"/>
      <family val="2"/>
      <charset val="238"/>
    </font>
    <font>
      <sz val="9"/>
      <color theme="3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2"/>
      <color rgb="FFFF0000"/>
      <name val="Tahoma"/>
      <family val="2"/>
      <charset val="238"/>
    </font>
    <font>
      <strike/>
      <sz val="9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0"/>
      <color rgb="FFFF0000"/>
      <name val="Futura CE Book"/>
      <charset val="238"/>
    </font>
    <font>
      <i/>
      <sz val="9"/>
      <color rgb="FF0000FF"/>
      <name val="Tahoma"/>
      <family val="2"/>
      <charset val="238"/>
    </font>
    <font>
      <sz val="9"/>
      <name val="Tahoma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u/>
      <sz val="9"/>
      <color theme="1"/>
      <name val="Calibri"/>
      <family val="2"/>
      <charset val="238"/>
    </font>
    <font>
      <sz val="9"/>
      <color rgb="FF00B0F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u/>
      <sz val="9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Tahoma"/>
      <family val="2"/>
      <charset val="238"/>
    </font>
    <font>
      <i/>
      <sz val="9"/>
      <name val="Tahoma"/>
      <family val="2"/>
      <charset val="238"/>
    </font>
    <font>
      <i/>
      <sz val="1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9"/>
      <name val="Tahoma"/>
      <family val="2"/>
      <charset val="238"/>
    </font>
    <font>
      <sz val="12"/>
      <name val="Tahoma"/>
      <family val="2"/>
      <charset val="238"/>
    </font>
    <font>
      <b/>
      <u/>
      <sz val="12"/>
      <name val="Tahoma"/>
      <family val="2"/>
      <charset val="238"/>
    </font>
    <font>
      <b/>
      <i/>
      <sz val="10"/>
      <name val="Tahoma"/>
      <family val="2"/>
      <charset val="238"/>
    </font>
    <font>
      <strike/>
      <sz val="9"/>
      <name val="Tahoma"/>
      <family val="2"/>
      <charset val="238"/>
    </font>
    <font>
      <strike/>
      <sz val="11"/>
      <name val="Calibri"/>
      <family val="2"/>
      <charset val="238"/>
      <scheme val="minor"/>
    </font>
    <font>
      <b/>
      <u/>
      <sz val="10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2"/>
      <name val="Tahoma"/>
      <family val="2"/>
      <charset val="238"/>
    </font>
    <font>
      <b/>
      <u/>
      <sz val="9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DDDDDD"/>
        <bgColor auto="1"/>
      </patternFill>
    </fill>
    <fill>
      <patternFill patternType="solid">
        <fgColor rgb="FFFEF6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Font="1"/>
    <xf numFmtId="0" fontId="2" fillId="0" borderId="0" xfId="0" applyFont="1" applyFill="1"/>
    <xf numFmtId="0" fontId="6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 applyFill="1" applyBorder="1"/>
    <xf numFmtId="0" fontId="8" fillId="0" borderId="0" xfId="0" applyFont="1" applyFill="1"/>
    <xf numFmtId="0" fontId="11" fillId="0" borderId="0" xfId="0" applyFont="1"/>
    <xf numFmtId="0" fontId="12" fillId="0" borderId="0" xfId="0" applyFont="1" applyFill="1" applyAlignment="1">
      <alignment vertical="center" wrapText="1"/>
    </xf>
    <xf numFmtId="0" fontId="13" fillId="0" borderId="0" xfId="0" applyFont="1"/>
    <xf numFmtId="0" fontId="14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NumberFormat="1" applyFont="1" applyFill="1" applyAlignment="1" applyProtection="1">
      <alignment wrapText="1"/>
      <protection locked="0"/>
    </xf>
    <xf numFmtId="0" fontId="15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15" fillId="0" borderId="0" xfId="0" applyFont="1"/>
    <xf numFmtId="0" fontId="15" fillId="0" borderId="0" xfId="0" applyFont="1" applyProtection="1"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Border="1" applyProtection="1">
      <protection hidden="1"/>
    </xf>
    <xf numFmtId="0" fontId="20" fillId="0" borderId="0" xfId="0" applyFont="1" applyFill="1" applyBorder="1" applyProtection="1"/>
    <xf numFmtId="0" fontId="20" fillId="0" borderId="0" xfId="0" applyFont="1" applyProtection="1"/>
    <xf numFmtId="0" fontId="15" fillId="0" borderId="0" xfId="0" applyFont="1" applyProtection="1"/>
    <xf numFmtId="164" fontId="22" fillId="0" borderId="0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4" fillId="0" borderId="0" xfId="0" applyFont="1"/>
    <xf numFmtId="0" fontId="23" fillId="0" borderId="0" xfId="0" applyFont="1" applyAlignment="1">
      <alignment horizontal="right"/>
    </xf>
    <xf numFmtId="10" fontId="22" fillId="0" borderId="0" xfId="0" applyNumberFormat="1" applyFont="1" applyFill="1" applyBorder="1" applyProtection="1">
      <protection locked="0"/>
    </xf>
    <xf numFmtId="164" fontId="23" fillId="0" borderId="0" xfId="0" applyNumberFormat="1" applyFont="1" applyFill="1" applyBorder="1"/>
    <xf numFmtId="0" fontId="24" fillId="0" borderId="0" xfId="0" applyFont="1"/>
    <xf numFmtId="14" fontId="1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left" vertical="center" indent="5"/>
    </xf>
    <xf numFmtId="0" fontId="29" fillId="0" borderId="0" xfId="0" applyFont="1" applyProtection="1">
      <protection locked="0"/>
    </xf>
    <xf numFmtId="0" fontId="29" fillId="0" borderId="0" xfId="0" applyFont="1"/>
    <xf numFmtId="164" fontId="19" fillId="0" borderId="0" xfId="0" applyNumberFormat="1" applyFont="1" applyFill="1" applyBorder="1" applyAlignment="1" applyProtection="1">
      <alignment horizontal="right" vertical="top" wrapText="1"/>
    </xf>
    <xf numFmtId="164" fontId="19" fillId="0" borderId="0" xfId="0" applyNumberFormat="1" applyFont="1" applyFill="1" applyBorder="1" applyAlignment="1" applyProtection="1">
      <alignment vertical="top" wrapText="1"/>
    </xf>
    <xf numFmtId="0" fontId="31" fillId="0" borderId="33" xfId="0" applyFont="1" applyBorder="1" applyAlignment="1">
      <alignment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vertical="center" wrapText="1"/>
    </xf>
    <xf numFmtId="0" fontId="0" fillId="0" borderId="0" xfId="0" applyAlignment="1">
      <alignment wrapText="1"/>
    </xf>
    <xf numFmtId="0" fontId="35" fillId="0" borderId="33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3" fillId="0" borderId="33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3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vertical="center" wrapText="1"/>
    </xf>
    <xf numFmtId="0" fontId="0" fillId="0" borderId="0" xfId="0" applyNumberFormat="1"/>
    <xf numFmtId="49" fontId="1" fillId="0" borderId="0" xfId="0" applyNumberFormat="1" applyFont="1"/>
    <xf numFmtId="0" fontId="42" fillId="0" borderId="33" xfId="0" applyFont="1" applyBorder="1" applyAlignment="1" applyProtection="1">
      <alignment horizontal="center" vertical="center" wrapText="1"/>
      <protection locked="0"/>
    </xf>
    <xf numFmtId="49" fontId="40" fillId="0" borderId="39" xfId="0" applyNumberFormat="1" applyFont="1" applyBorder="1" applyAlignment="1">
      <alignment vertical="center" wrapText="1"/>
    </xf>
    <xf numFmtId="49" fontId="40" fillId="0" borderId="40" xfId="0" applyNumberFormat="1" applyFont="1" applyBorder="1" applyAlignment="1">
      <alignment vertical="center" wrapText="1"/>
    </xf>
    <xf numFmtId="49" fontId="33" fillId="0" borderId="40" xfId="0" applyNumberFormat="1" applyFont="1" applyBorder="1" applyAlignment="1">
      <alignment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0" fontId="17" fillId="5" borderId="0" xfId="0" applyFont="1" applyFill="1" applyBorder="1" applyAlignment="1" applyProtection="1">
      <alignment horizontal="right" vertical="center" wrapText="1"/>
    </xf>
    <xf numFmtId="0" fontId="45" fillId="0" borderId="0" xfId="0" applyFont="1" applyProtection="1"/>
    <xf numFmtId="4" fontId="0" fillId="7" borderId="41" xfId="0" applyNumberFormat="1" applyFill="1" applyBorder="1" applyProtection="1">
      <protection locked="0"/>
    </xf>
    <xf numFmtId="0" fontId="5" fillId="0" borderId="0" xfId="0" applyNumberFormat="1" applyFont="1" applyFill="1" applyAlignment="1" applyProtection="1">
      <alignment vertical="center" wrapText="1"/>
    </xf>
    <xf numFmtId="0" fontId="50" fillId="8" borderId="1" xfId="0" applyFont="1" applyFill="1" applyBorder="1" applyAlignment="1" applyProtection="1">
      <alignment vertical="center" wrapText="1"/>
    </xf>
    <xf numFmtId="0" fontId="50" fillId="8" borderId="1" xfId="0" applyFont="1" applyFill="1" applyBorder="1" applyAlignment="1" applyProtection="1">
      <alignment horizontal="center" vertical="center" wrapText="1"/>
    </xf>
    <xf numFmtId="3" fontId="50" fillId="8" borderId="1" xfId="0" applyNumberFormat="1" applyFont="1" applyFill="1" applyBorder="1" applyAlignment="1" applyProtection="1">
      <alignment horizontal="center" vertical="center" wrapText="1"/>
    </xf>
    <xf numFmtId="0" fontId="50" fillId="8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Protection="1">
      <protection locked="0"/>
    </xf>
    <xf numFmtId="4" fontId="29" fillId="0" borderId="1" xfId="0" applyNumberFormat="1" applyFont="1" applyFill="1" applyBorder="1" applyProtection="1">
      <protection locked="0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14" fontId="29" fillId="0" borderId="1" xfId="0" applyNumberFormat="1" applyFont="1" applyFill="1" applyBorder="1" applyAlignment="1" applyProtection="1">
      <alignment horizontal="right"/>
      <protection locked="0"/>
    </xf>
    <xf numFmtId="0" fontId="29" fillId="0" borderId="1" xfId="0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Fill="1" applyBorder="1" applyAlignment="1" applyProtection="1">
      <alignment horizontal="right" vertical="center" wrapText="1"/>
      <protection locked="0"/>
    </xf>
    <xf numFmtId="0" fontId="29" fillId="0" borderId="26" xfId="0" applyFont="1" applyFill="1" applyBorder="1" applyProtection="1">
      <protection locked="0"/>
    </xf>
    <xf numFmtId="4" fontId="29" fillId="0" borderId="26" xfId="0" applyNumberFormat="1" applyFont="1" applyFill="1" applyBorder="1" applyProtection="1">
      <protection locked="0"/>
    </xf>
    <xf numFmtId="3" fontId="29" fillId="0" borderId="26" xfId="0" applyNumberFormat="1" applyFont="1" applyFill="1" applyBorder="1" applyAlignment="1" applyProtection="1">
      <alignment horizontal="center"/>
      <protection locked="0"/>
    </xf>
    <xf numFmtId="14" fontId="29" fillId="0" borderId="26" xfId="0" applyNumberFormat="1" applyFont="1" applyFill="1" applyBorder="1" applyAlignment="1" applyProtection="1">
      <alignment horizontal="right"/>
      <protection locked="0"/>
    </xf>
    <xf numFmtId="0" fontId="29" fillId="0" borderId="26" xfId="0" applyFont="1" applyFill="1" applyBorder="1" applyAlignment="1" applyProtection="1">
      <alignment horizontal="right" vertical="center" wrapText="1"/>
      <protection locked="0"/>
    </xf>
    <xf numFmtId="0" fontId="49" fillId="0" borderId="0" xfId="0" applyFont="1" applyProtection="1"/>
    <xf numFmtId="0" fontId="15" fillId="0" borderId="0" xfId="0" applyFont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52" fillId="0" borderId="0" xfId="0" applyFont="1" applyFill="1" applyAlignment="1" applyProtection="1">
      <alignment horizontal="center" wrapText="1"/>
    </xf>
    <xf numFmtId="0" fontId="52" fillId="0" borderId="0" xfId="0" applyFont="1" applyFill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wrapText="1"/>
    </xf>
    <xf numFmtId="0" fontId="15" fillId="2" borderId="27" xfId="0" applyFont="1" applyFill="1" applyBorder="1" applyAlignment="1" applyProtection="1">
      <alignment horizontal="left"/>
    </xf>
    <xf numFmtId="164" fontId="15" fillId="0" borderId="17" xfId="0" applyNumberFormat="1" applyFont="1" applyFill="1" applyBorder="1" applyAlignment="1" applyProtection="1">
      <alignment horizontal="right"/>
      <protection locked="0"/>
    </xf>
    <xf numFmtId="10" fontId="15" fillId="2" borderId="13" xfId="0" applyNumberFormat="1" applyFont="1" applyFill="1" applyBorder="1" applyAlignment="1" applyProtection="1">
      <alignment horizontal="right"/>
    </xf>
    <xf numFmtId="0" fontId="15" fillId="2" borderId="29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left"/>
    </xf>
    <xf numFmtId="164" fontId="15" fillId="0" borderId="18" xfId="0" applyNumberFormat="1" applyFont="1" applyFill="1" applyBorder="1" applyAlignment="1" applyProtection="1">
      <alignment horizontal="right"/>
      <protection locked="0"/>
    </xf>
    <xf numFmtId="10" fontId="15" fillId="2" borderId="15" xfId="0" applyNumberFormat="1" applyFont="1" applyFill="1" applyBorder="1" applyAlignment="1" applyProtection="1">
      <alignment horizontal="right"/>
    </xf>
    <xf numFmtId="0" fontId="15" fillId="2" borderId="14" xfId="0" applyFont="1" applyFill="1" applyBorder="1" applyAlignment="1" applyProtection="1">
      <alignment horizontal="left"/>
    </xf>
    <xf numFmtId="0" fontId="15" fillId="2" borderId="43" xfId="0" applyFont="1" applyFill="1" applyBorder="1" applyAlignment="1" applyProtection="1">
      <alignment horizontal="left"/>
    </xf>
    <xf numFmtId="10" fontId="15" fillId="2" borderId="16" xfId="0" applyNumberFormat="1" applyFont="1" applyFill="1" applyBorder="1" applyAlignment="1" applyProtection="1">
      <alignment horizontal="right"/>
    </xf>
    <xf numFmtId="0" fontId="15" fillId="0" borderId="31" xfId="0" applyFont="1" applyFill="1" applyBorder="1"/>
    <xf numFmtId="0" fontId="15" fillId="2" borderId="49" xfId="0" applyFont="1" applyFill="1" applyBorder="1" applyAlignment="1" applyProtection="1">
      <alignment horizontal="left"/>
    </xf>
    <xf numFmtId="10" fontId="15" fillId="2" borderId="50" xfId="0" applyNumberFormat="1" applyFont="1" applyFill="1" applyBorder="1" applyAlignment="1" applyProtection="1">
      <alignment horizontal="right"/>
    </xf>
    <xf numFmtId="10" fontId="15" fillId="2" borderId="42" xfId="0" applyNumberFormat="1" applyFont="1" applyFill="1" applyBorder="1" applyAlignment="1" applyProtection="1">
      <alignment horizontal="right"/>
    </xf>
    <xf numFmtId="10" fontId="15" fillId="0" borderId="31" xfId="0" applyNumberFormat="1" applyFont="1" applyFill="1" applyBorder="1" applyProtection="1"/>
    <xf numFmtId="10" fontId="15" fillId="0" borderId="0" xfId="0" applyNumberFormat="1" applyFont="1" applyFill="1" applyBorder="1" applyProtection="1"/>
    <xf numFmtId="0" fontId="16" fillId="0" borderId="0" xfId="0" applyFont="1" applyAlignment="1">
      <alignment horizontal="center"/>
    </xf>
    <xf numFmtId="10" fontId="16" fillId="0" borderId="0" xfId="0" applyNumberFormat="1" applyFont="1" applyFill="1" applyBorder="1" applyProtection="1">
      <protection locked="0"/>
    </xf>
    <xf numFmtId="0" fontId="45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horizontal="left" wrapText="1"/>
    </xf>
    <xf numFmtId="0" fontId="15" fillId="0" borderId="0" xfId="0" applyFont="1" applyFill="1" applyBorder="1" applyAlignment="1"/>
    <xf numFmtId="4" fontId="15" fillId="0" borderId="0" xfId="0" applyNumberFormat="1" applyFont="1" applyFill="1" applyBorder="1" applyAlignment="1" applyProtection="1">
      <protection locked="0"/>
    </xf>
    <xf numFmtId="1" fontId="15" fillId="0" borderId="0" xfId="0" applyNumberFormat="1" applyFont="1" applyFill="1" applyBorder="1" applyAlignment="1" applyProtection="1">
      <protection locked="0"/>
    </xf>
    <xf numFmtId="4" fontId="29" fillId="0" borderId="0" xfId="0" applyNumberFormat="1" applyFont="1" applyFill="1" applyBorder="1" applyAlignment="1" applyProtection="1">
      <protection locked="0"/>
    </xf>
    <xf numFmtId="0" fontId="49" fillId="0" borderId="0" xfId="0" applyFont="1" applyFill="1" applyProtection="1"/>
    <xf numFmtId="0" fontId="47" fillId="0" borderId="0" xfId="0" applyFont="1" applyFill="1" applyBorder="1"/>
    <xf numFmtId="0" fontId="46" fillId="0" borderId="0" xfId="0" applyFont="1" applyFill="1" applyBorder="1"/>
    <xf numFmtId="0" fontId="54" fillId="0" borderId="0" xfId="0" applyFont="1" applyAlignment="1" applyProtection="1">
      <alignment horizontal="center"/>
    </xf>
    <xf numFmtId="0" fontId="55" fillId="0" borderId="0" xfId="0" applyFont="1"/>
    <xf numFmtId="0" fontId="38" fillId="0" borderId="0" xfId="0" applyFont="1"/>
    <xf numFmtId="0" fontId="51" fillId="0" borderId="0" xfId="0" applyFont="1"/>
    <xf numFmtId="0" fontId="53" fillId="0" borderId="0" xfId="0" applyFont="1" applyFill="1" applyAlignment="1" applyProtection="1">
      <alignment vertical="center" wrapText="1"/>
    </xf>
    <xf numFmtId="49" fontId="47" fillId="0" borderId="0" xfId="0" applyNumberFormat="1" applyFont="1" applyFill="1" applyAlignment="1" applyProtection="1">
      <alignment horizontal="right" wrapText="1"/>
    </xf>
    <xf numFmtId="164" fontId="15" fillId="0" borderId="0" xfId="0" applyNumberFormat="1" applyFont="1" applyFill="1" applyBorder="1" applyAlignment="1" applyProtection="1">
      <alignment horizontal="right"/>
    </xf>
    <xf numFmtId="0" fontId="53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left" vertical="center" wrapText="1"/>
    </xf>
    <xf numFmtId="49" fontId="15" fillId="0" borderId="0" xfId="0" applyNumberFormat="1" applyFont="1" applyFill="1" applyAlignment="1" applyProtection="1">
      <alignment horizontal="right" wrapText="1"/>
    </xf>
    <xf numFmtId="164" fontId="15" fillId="0" borderId="0" xfId="0" applyNumberFormat="1" applyFont="1" applyFill="1" applyBorder="1" applyAlignment="1" applyProtection="1">
      <alignment horizontal="left"/>
    </xf>
    <xf numFmtId="164" fontId="15" fillId="6" borderId="45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right"/>
      <protection locked="0"/>
    </xf>
    <xf numFmtId="0" fontId="45" fillId="0" borderId="0" xfId="0" applyFont="1" applyFill="1" applyBorder="1" applyProtection="1"/>
    <xf numFmtId="3" fontId="29" fillId="0" borderId="1" xfId="0" applyNumberFormat="1" applyFont="1" applyFill="1" applyBorder="1" applyProtection="1">
      <protection locked="0"/>
    </xf>
    <xf numFmtId="3" fontId="29" fillId="0" borderId="26" xfId="0" applyNumberFormat="1" applyFont="1" applyFill="1" applyBorder="1" applyProtection="1">
      <protection locked="0"/>
    </xf>
    <xf numFmtId="0" fontId="16" fillId="0" borderId="0" xfId="0" applyFont="1" applyFill="1" applyBorder="1" applyAlignment="1">
      <alignment horizontal="left"/>
    </xf>
    <xf numFmtId="164" fontId="15" fillId="0" borderId="0" xfId="0" applyNumberFormat="1" applyFont="1" applyFill="1" applyBorder="1" applyAlignment="1" applyProtection="1">
      <alignment horizontal="right"/>
      <protection locked="0"/>
    </xf>
    <xf numFmtId="10" fontId="15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58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57" fillId="0" borderId="0" xfId="0" applyFont="1"/>
    <xf numFmtId="164" fontId="50" fillId="2" borderId="4" xfId="0" applyNumberFormat="1" applyFont="1" applyFill="1" applyBorder="1" applyAlignment="1" applyProtection="1">
      <alignment horizontal="right" vertical="top" wrapText="1"/>
    </xf>
    <xf numFmtId="0" fontId="29" fillId="6" borderId="3" xfId="0" applyFont="1" applyFill="1" applyBorder="1" applyAlignment="1" applyProtection="1">
      <alignment horizontal="justify" vertical="top" wrapText="1"/>
    </xf>
    <xf numFmtId="164" fontId="50" fillId="6" borderId="4" xfId="0" applyNumberFormat="1" applyFont="1" applyFill="1" applyBorder="1" applyAlignment="1" applyProtection="1">
      <alignment horizontal="right" vertical="top" wrapText="1"/>
    </xf>
    <xf numFmtId="0" fontId="29" fillId="6" borderId="9" xfId="0" applyFont="1" applyFill="1" applyBorder="1" applyAlignment="1" applyProtection="1">
      <alignment horizontal="justify" vertical="top" wrapText="1"/>
    </xf>
    <xf numFmtId="0" fontId="29" fillId="6" borderId="4" xfId="0" applyFont="1" applyFill="1" applyBorder="1" applyAlignment="1" applyProtection="1">
      <alignment horizontal="justify" vertical="top" wrapText="1"/>
    </xf>
    <xf numFmtId="0" fontId="29" fillId="6" borderId="4" xfId="0" applyFont="1" applyFill="1" applyBorder="1" applyAlignment="1" applyProtection="1">
      <alignment horizontal="left" vertical="top" wrapText="1"/>
    </xf>
    <xf numFmtId="0" fontId="50" fillId="9" borderId="9" xfId="0" applyFont="1" applyFill="1" applyBorder="1" applyAlignment="1" applyProtection="1">
      <alignment horizontal="justify" vertical="top" wrapText="1"/>
    </xf>
    <xf numFmtId="164" fontId="50" fillId="9" borderId="9" xfId="0" applyNumberFormat="1" applyFont="1" applyFill="1" applyBorder="1" applyAlignment="1" applyProtection="1">
      <alignment horizontal="right" vertical="top" wrapText="1"/>
    </xf>
    <xf numFmtId="0" fontId="50" fillId="9" borderId="4" xfId="0" applyFont="1" applyFill="1" applyBorder="1" applyAlignment="1" applyProtection="1">
      <alignment horizontal="left" vertical="top" wrapText="1"/>
    </xf>
    <xf numFmtId="164" fontId="50" fillId="9" borderId="4" xfId="0" applyNumberFormat="1" applyFont="1" applyFill="1" applyBorder="1" applyAlignment="1" applyProtection="1">
      <alignment horizontal="right" vertical="top" wrapText="1"/>
    </xf>
    <xf numFmtId="0" fontId="50" fillId="9" borderId="10" xfId="0" applyFont="1" applyFill="1" applyBorder="1" applyAlignment="1" applyProtection="1">
      <alignment horizontal="left" vertical="top" wrapText="1"/>
    </xf>
    <xf numFmtId="164" fontId="50" fillId="9" borderId="10" xfId="0" applyNumberFormat="1" applyFont="1" applyFill="1" applyBorder="1" applyAlignment="1" applyProtection="1">
      <alignment horizontal="right" vertical="top" wrapText="1"/>
    </xf>
    <xf numFmtId="164" fontId="50" fillId="9" borderId="8" xfId="0" applyNumberFormat="1" applyFont="1" applyFill="1" applyBorder="1" applyAlignment="1" applyProtection="1">
      <alignment vertical="top" wrapText="1"/>
    </xf>
    <xf numFmtId="164" fontId="50" fillId="2" borderId="22" xfId="0" applyNumberFormat="1" applyFont="1" applyFill="1" applyBorder="1" applyAlignment="1" applyProtection="1">
      <alignment horizontal="right" vertical="top" wrapText="1"/>
    </xf>
    <xf numFmtId="164" fontId="50" fillId="9" borderId="60" xfId="0" applyNumberFormat="1" applyFont="1" applyFill="1" applyBorder="1" applyAlignment="1" applyProtection="1">
      <alignment vertical="top" wrapText="1"/>
    </xf>
    <xf numFmtId="164" fontId="50" fillId="10" borderId="56" xfId="0" applyNumberFormat="1" applyFont="1" applyFill="1" applyBorder="1" applyAlignment="1" applyProtection="1">
      <alignment vertical="top" wrapText="1"/>
    </xf>
    <xf numFmtId="164" fontId="50" fillId="10" borderId="26" xfId="0" applyNumberFormat="1" applyFont="1" applyFill="1" applyBorder="1" applyAlignment="1" applyProtection="1">
      <alignment vertical="top" wrapText="1"/>
    </xf>
    <xf numFmtId="164" fontId="16" fillId="5" borderId="48" xfId="0" applyNumberFormat="1" applyFont="1" applyFill="1" applyBorder="1" applyAlignment="1" applyProtection="1">
      <alignment horizontal="right"/>
      <protection locked="0"/>
    </xf>
    <xf numFmtId="0" fontId="29" fillId="0" borderId="1" xfId="0" applyFont="1" applyFill="1" applyBorder="1" applyAlignment="1" applyProtection="1">
      <alignment horizontal="left"/>
      <protection locked="0"/>
    </xf>
    <xf numFmtId="0" fontId="29" fillId="0" borderId="26" xfId="0" applyFont="1" applyFill="1" applyBorder="1" applyAlignment="1" applyProtection="1">
      <alignment horizontal="left"/>
      <protection locked="0"/>
    </xf>
    <xf numFmtId="0" fontId="31" fillId="0" borderId="33" xfId="0" applyFont="1" applyFill="1" applyBorder="1" applyAlignment="1">
      <alignment vertical="center" wrapText="1"/>
    </xf>
    <xf numFmtId="0" fontId="31" fillId="0" borderId="40" xfId="0" applyFont="1" applyFill="1" applyBorder="1" applyAlignment="1">
      <alignment vertical="center" wrapText="1"/>
    </xf>
    <xf numFmtId="0" fontId="40" fillId="0" borderId="4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horizontal="left"/>
    </xf>
    <xf numFmtId="14" fontId="16" fillId="0" borderId="0" xfId="0" applyNumberFormat="1" applyFont="1" applyFill="1" applyBorder="1" applyAlignment="1" applyProtection="1">
      <alignment wrapText="1"/>
      <protection locked="0"/>
    </xf>
    <xf numFmtId="0" fontId="60" fillId="0" borderId="0" xfId="0" applyNumberFormat="1" applyFont="1" applyFill="1" applyAlignment="1" applyProtection="1">
      <alignment wrapText="1"/>
      <protection locked="0"/>
    </xf>
    <xf numFmtId="0" fontId="16" fillId="0" borderId="0" xfId="0" applyNumberFormat="1" applyFont="1" applyFill="1" applyAlignment="1" applyProtection="1">
      <alignment wrapText="1"/>
      <protection locked="0"/>
    </xf>
    <xf numFmtId="0" fontId="15" fillId="0" borderId="61" xfId="0" applyFont="1" applyBorder="1" applyAlignment="1" applyProtection="1">
      <alignment horizontal="right"/>
      <protection locked="0"/>
    </xf>
    <xf numFmtId="0" fontId="16" fillId="5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Protection="1"/>
    <xf numFmtId="0" fontId="16" fillId="0" borderId="0" xfId="0" applyFont="1" applyFill="1" applyAlignment="1" applyProtection="1">
      <alignment vertical="center" wrapText="1"/>
    </xf>
    <xf numFmtId="9" fontId="16" fillId="2" borderId="2" xfId="0" applyNumberFormat="1" applyFont="1" applyFill="1" applyBorder="1" applyAlignment="1" applyProtection="1">
      <alignment horizontal="right"/>
      <protection hidden="1"/>
    </xf>
    <xf numFmtId="9" fontId="16" fillId="2" borderId="2" xfId="0" applyNumberFormat="1" applyFont="1" applyFill="1" applyBorder="1" applyProtection="1">
      <protection hidden="1"/>
    </xf>
    <xf numFmtId="164" fontId="50" fillId="10" borderId="26" xfId="0" applyNumberFormat="1" applyFont="1" applyFill="1" applyBorder="1" applyAlignment="1" applyProtection="1">
      <alignment horizontal="right" vertical="top" wrapText="1"/>
      <protection hidden="1"/>
    </xf>
    <xf numFmtId="0" fontId="40" fillId="0" borderId="33" xfId="0" applyFont="1" applyBorder="1" applyAlignment="1" applyProtection="1">
      <alignment horizontal="center" vertical="center" wrapText="1"/>
      <protection hidden="1"/>
    </xf>
    <xf numFmtId="0" fontId="18" fillId="5" borderId="33" xfId="0" applyFont="1" applyFill="1" applyBorder="1" applyAlignment="1" applyProtection="1">
      <alignment horizontal="center" vertical="center" wrapText="1"/>
      <protection hidden="1"/>
    </xf>
    <xf numFmtId="0" fontId="42" fillId="5" borderId="33" xfId="0" applyFont="1" applyFill="1" applyBorder="1" applyAlignment="1" applyProtection="1">
      <alignment horizontal="center" vertical="center" wrapText="1"/>
      <protection hidden="1"/>
    </xf>
    <xf numFmtId="14" fontId="16" fillId="5" borderId="30" xfId="0" applyNumberFormat="1" applyFont="1" applyFill="1" applyBorder="1" applyAlignment="1" applyProtection="1">
      <alignment horizontal="center"/>
      <protection locked="0"/>
    </xf>
    <xf numFmtId="0" fontId="51" fillId="5" borderId="0" xfId="0" applyNumberFormat="1" applyFont="1" applyFill="1" applyBorder="1" applyAlignment="1" applyProtection="1">
      <protection hidden="1"/>
    </xf>
    <xf numFmtId="0" fontId="15" fillId="0" borderId="0" xfId="0" applyFont="1" applyBorder="1" applyAlignment="1" applyProtection="1">
      <alignment wrapText="1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0" fillId="0" borderId="0" xfId="0" applyBorder="1"/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0" xfId="0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vertical="top"/>
    </xf>
    <xf numFmtId="0" fontId="61" fillId="0" borderId="0" xfId="0" applyFont="1" applyProtection="1"/>
    <xf numFmtId="0" fontId="28" fillId="0" borderId="0" xfId="0" applyFont="1" applyBorder="1" applyAlignment="1">
      <alignment horizontal="right" wrapText="1"/>
    </xf>
    <xf numFmtId="0" fontId="15" fillId="0" borderId="0" xfId="0" applyFont="1" applyBorder="1" applyAlignment="1" applyProtection="1">
      <alignment horizontal="right"/>
      <protection locked="0"/>
    </xf>
    <xf numFmtId="0" fontId="50" fillId="5" borderId="0" xfId="0" applyFont="1" applyFill="1" applyBorder="1" applyAlignment="1" applyProtection="1">
      <alignment horizontal="center" vertical="center" wrapText="1"/>
    </xf>
    <xf numFmtId="0" fontId="29" fillId="5" borderId="0" xfId="0" applyFont="1" applyFill="1" applyBorder="1" applyAlignment="1" applyProtection="1">
      <alignment horizontal="right" vertical="center" wrapText="1"/>
      <protection locked="0"/>
    </xf>
    <xf numFmtId="0" fontId="50" fillId="5" borderId="0" xfId="0" applyFont="1" applyFill="1" applyBorder="1" applyAlignment="1" applyProtection="1">
      <alignment vertical="center" wrapText="1"/>
    </xf>
    <xf numFmtId="0" fontId="20" fillId="5" borderId="0" xfId="0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/>
    <xf numFmtId="164" fontId="50" fillId="5" borderId="0" xfId="0" applyNumberFormat="1" applyFont="1" applyFill="1" applyBorder="1" applyAlignment="1" applyProtection="1">
      <alignment horizontal="right" vertical="top" wrapText="1"/>
    </xf>
    <xf numFmtId="164" fontId="50" fillId="5" borderId="0" xfId="0" applyNumberFormat="1" applyFont="1" applyFill="1" applyBorder="1" applyAlignment="1" applyProtection="1">
      <alignment vertical="top" wrapText="1"/>
    </xf>
    <xf numFmtId="164" fontId="50" fillId="5" borderId="0" xfId="0" applyNumberFormat="1" applyFont="1" applyFill="1" applyBorder="1" applyAlignment="1" applyProtection="1">
      <alignment horizontal="right" vertical="top" wrapText="1"/>
      <protection hidden="1"/>
    </xf>
    <xf numFmtId="164" fontId="19" fillId="5" borderId="0" xfId="0" applyNumberFormat="1" applyFont="1" applyFill="1" applyBorder="1" applyAlignment="1" applyProtection="1">
      <alignment vertical="top" wrapText="1"/>
    </xf>
    <xf numFmtId="0" fontId="15" fillId="5" borderId="0" xfId="0" applyFont="1" applyFill="1"/>
    <xf numFmtId="0" fontId="15" fillId="5" borderId="0" xfId="0" applyFont="1" applyFill="1" applyProtection="1"/>
    <xf numFmtId="0" fontId="56" fillId="5" borderId="0" xfId="0" applyFont="1" applyFill="1" applyAlignment="1" applyProtection="1">
      <alignment horizontal="center" vertical="center" wrapText="1"/>
    </xf>
    <xf numFmtId="0" fontId="52" fillId="5" borderId="0" xfId="0" applyFont="1" applyFill="1" applyAlignment="1" applyProtection="1">
      <alignment horizontal="center" vertical="center" wrapText="1"/>
    </xf>
    <xf numFmtId="0" fontId="16" fillId="5" borderId="0" xfId="0" applyFont="1" applyFill="1" applyAlignment="1" applyProtection="1">
      <alignment horizontal="left" wrapText="1"/>
    </xf>
    <xf numFmtId="10" fontId="15" fillId="5" borderId="0" xfId="0" applyNumberFormat="1" applyFont="1" applyFill="1" applyBorder="1" applyAlignment="1" applyProtection="1">
      <alignment horizontal="right"/>
    </xf>
    <xf numFmtId="0" fontId="51" fillId="0" borderId="0" xfId="0" applyNumberFormat="1" applyFont="1" applyFill="1" applyBorder="1" applyAlignment="1" applyProtection="1">
      <alignment horizontal="left" wrapText="1"/>
      <protection locked="0"/>
    </xf>
    <xf numFmtId="0" fontId="51" fillId="0" borderId="30" xfId="0" applyNumberFormat="1" applyFont="1" applyFill="1" applyBorder="1" applyAlignment="1" applyProtection="1">
      <alignment horizontal="left" wrapText="1"/>
      <protection locked="0"/>
    </xf>
    <xf numFmtId="0" fontId="59" fillId="0" borderId="0" xfId="0" applyNumberFormat="1" applyFont="1" applyFill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29" fillId="3" borderId="19" xfId="0" applyFont="1" applyFill="1" applyBorder="1" applyAlignment="1" applyProtection="1">
      <alignment horizontal="left" vertical="top" wrapText="1"/>
    </xf>
    <xf numFmtId="0" fontId="29" fillId="3" borderId="20" xfId="0" applyFont="1" applyFill="1" applyBorder="1" applyAlignment="1" applyProtection="1">
      <alignment horizontal="left" vertical="top" wrapText="1"/>
    </xf>
    <xf numFmtId="0" fontId="29" fillId="3" borderId="21" xfId="0" applyFont="1" applyFill="1" applyBorder="1" applyAlignment="1" applyProtection="1">
      <alignment horizontal="left" vertical="top" wrapText="1"/>
    </xf>
    <xf numFmtId="0" fontId="50" fillId="9" borderId="57" xfId="0" applyFont="1" applyFill="1" applyBorder="1" applyAlignment="1" applyProtection="1">
      <alignment horizontal="left" vertical="top" wrapText="1"/>
    </xf>
    <xf numFmtId="0" fontId="50" fillId="9" borderId="58" xfId="0" applyFont="1" applyFill="1" applyBorder="1" applyAlignment="1" applyProtection="1">
      <alignment horizontal="left" vertical="top" wrapText="1"/>
    </xf>
    <xf numFmtId="0" fontId="50" fillId="9" borderId="59" xfId="0" applyFont="1" applyFill="1" applyBorder="1" applyAlignment="1" applyProtection="1">
      <alignment horizontal="left" vertical="top" wrapText="1"/>
    </xf>
    <xf numFmtId="0" fontId="50" fillId="10" borderId="54" xfId="0" applyFont="1" applyFill="1" applyBorder="1" applyAlignment="1" applyProtection="1">
      <alignment horizontal="left" vertical="top" wrapText="1"/>
    </xf>
    <xf numFmtId="0" fontId="50" fillId="10" borderId="30" xfId="0" applyFont="1" applyFill="1" applyBorder="1" applyAlignment="1" applyProtection="1">
      <alignment horizontal="left" vertical="top" wrapText="1"/>
    </xf>
    <xf numFmtId="0" fontId="50" fillId="10" borderId="55" xfId="0" applyFont="1" applyFill="1" applyBorder="1" applyAlignment="1" applyProtection="1">
      <alignment horizontal="left" vertical="top" wrapText="1"/>
    </xf>
    <xf numFmtId="0" fontId="50" fillId="10" borderId="23" xfId="0" applyFont="1" applyFill="1" applyBorder="1" applyAlignment="1" applyProtection="1">
      <alignment horizontal="left" vertical="top" wrapText="1"/>
    </xf>
    <xf numFmtId="0" fontId="50" fillId="10" borderId="24" xfId="0" applyFont="1" applyFill="1" applyBorder="1" applyAlignment="1" applyProtection="1">
      <alignment horizontal="left" vertical="top" wrapText="1"/>
    </xf>
    <xf numFmtId="0" fontId="50" fillId="10" borderId="25" xfId="0" applyFont="1" applyFill="1" applyBorder="1" applyAlignment="1" applyProtection="1">
      <alignment horizontal="left" vertical="top" wrapText="1"/>
    </xf>
    <xf numFmtId="0" fontId="29" fillId="3" borderId="5" xfId="0" applyFont="1" applyFill="1" applyBorder="1" applyAlignment="1" applyProtection="1">
      <alignment horizontal="left" vertical="top" wrapText="1"/>
    </xf>
    <xf numFmtId="0" fontId="29" fillId="3" borderId="6" xfId="0" applyFont="1" applyFill="1" applyBorder="1" applyAlignment="1" applyProtection="1">
      <alignment horizontal="left" vertical="top" wrapText="1"/>
    </xf>
    <xf numFmtId="0" fontId="29" fillId="3" borderId="7" xfId="0" applyFont="1" applyFill="1" applyBorder="1" applyAlignment="1" applyProtection="1">
      <alignment horizontal="left" vertical="top" wrapText="1"/>
    </xf>
    <xf numFmtId="0" fontId="50" fillId="9" borderId="5" xfId="0" applyFont="1" applyFill="1" applyBorder="1" applyAlignment="1" applyProtection="1">
      <alignment horizontal="left" vertical="top" wrapText="1"/>
    </xf>
    <xf numFmtId="0" fontId="50" fillId="9" borderId="6" xfId="0" applyFont="1" applyFill="1" applyBorder="1" applyAlignment="1" applyProtection="1">
      <alignment horizontal="left" vertical="top" wrapText="1"/>
    </xf>
    <xf numFmtId="0" fontId="50" fillId="9" borderId="7" xfId="0" applyFont="1" applyFill="1" applyBorder="1" applyAlignment="1" applyProtection="1">
      <alignment horizontal="left" vertical="top" wrapText="1"/>
    </xf>
    <xf numFmtId="0" fontId="59" fillId="0" borderId="0" xfId="0" applyFont="1" applyFill="1" applyBorder="1" applyAlignment="1" applyProtection="1">
      <alignment horizontal="right"/>
    </xf>
    <xf numFmtId="0" fontId="16" fillId="6" borderId="46" xfId="0" applyFont="1" applyFill="1" applyBorder="1" applyAlignment="1">
      <alignment horizontal="left"/>
    </xf>
    <xf numFmtId="0" fontId="16" fillId="6" borderId="47" xfId="0" applyFont="1" applyFill="1" applyBorder="1" applyAlignment="1">
      <alignment horizontal="left"/>
    </xf>
    <xf numFmtId="0" fontId="16" fillId="6" borderId="48" xfId="0" applyFont="1" applyFill="1" applyBorder="1" applyAlignment="1">
      <alignment horizontal="left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53" xfId="0" applyFont="1" applyBorder="1" applyAlignment="1">
      <alignment horizontal="center"/>
    </xf>
    <xf numFmtId="0" fontId="45" fillId="2" borderId="51" xfId="0" applyFont="1" applyFill="1" applyBorder="1" applyAlignment="1" applyProtection="1">
      <alignment horizontal="left"/>
    </xf>
    <xf numFmtId="0" fontId="45" fillId="2" borderId="52" xfId="0" applyFont="1" applyFill="1" applyBorder="1" applyAlignment="1" applyProtection="1">
      <alignment horizontal="left"/>
    </xf>
    <xf numFmtId="0" fontId="45" fillId="0" borderId="51" xfId="0" applyFont="1" applyFill="1" applyBorder="1" applyAlignment="1" applyProtection="1">
      <alignment horizontal="left"/>
    </xf>
    <xf numFmtId="0" fontId="45" fillId="0" borderId="52" xfId="0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vertical="center" wrapText="1"/>
    </xf>
    <xf numFmtId="0" fontId="15" fillId="6" borderId="44" xfId="0" applyFont="1" applyFill="1" applyBorder="1" applyAlignment="1" applyProtection="1">
      <alignment horizontal="left"/>
    </xf>
    <xf numFmtId="0" fontId="15" fillId="6" borderId="45" xfId="0" applyFont="1" applyFill="1" applyBorder="1" applyAlignment="1" applyProtection="1">
      <alignment horizontal="left"/>
    </xf>
    <xf numFmtId="0" fontId="56" fillId="11" borderId="0" xfId="0" applyFont="1" applyFill="1" applyAlignment="1" applyProtection="1">
      <alignment horizontal="center" wrapText="1"/>
    </xf>
    <xf numFmtId="0" fontId="56" fillId="11" borderId="0" xfId="0" applyFont="1" applyFill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15" fillId="0" borderId="11" xfId="0" applyFont="1" applyFill="1" applyBorder="1" applyAlignment="1" applyProtection="1">
      <alignment horizontal="left"/>
      <protection locked="0"/>
    </xf>
    <xf numFmtId="0" fontId="51" fillId="2" borderId="30" xfId="0" applyNumberFormat="1" applyFont="1" applyFill="1" applyBorder="1" applyAlignment="1" applyProtection="1">
      <alignment horizontal="left"/>
      <protection hidden="1"/>
    </xf>
    <xf numFmtId="0" fontId="40" fillId="4" borderId="38" xfId="0" applyFont="1" applyFill="1" applyBorder="1" applyAlignment="1">
      <alignment horizontal="center" vertical="center" wrapText="1"/>
    </xf>
    <xf numFmtId="0" fontId="40" fillId="4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30" fillId="4" borderId="34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42" fillId="0" borderId="35" xfId="0" applyFont="1" applyBorder="1" applyAlignment="1" applyProtection="1">
      <alignment horizontal="center" vertical="center" wrapText="1"/>
      <protection hidden="1"/>
    </xf>
    <xf numFmtId="0" fontId="42" fillId="0" borderId="33" xfId="0" applyFont="1" applyBorder="1" applyAlignment="1" applyProtection="1">
      <alignment horizontal="center" vertical="center" wrapText="1"/>
      <protection hidden="1"/>
    </xf>
    <xf numFmtId="0" fontId="33" fillId="0" borderId="38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49" fontId="40" fillId="0" borderId="38" xfId="0" applyNumberFormat="1" applyFont="1" applyBorder="1" applyAlignment="1">
      <alignment horizontal="left" vertical="top" wrapText="1"/>
    </xf>
    <xf numFmtId="49" fontId="33" fillId="0" borderId="32" xfId="0" applyNumberFormat="1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19" fillId="6" borderId="46" xfId="0" applyFont="1" applyFill="1" applyBorder="1" applyAlignment="1" applyProtection="1">
      <alignment horizontal="left"/>
    </xf>
    <xf numFmtId="0" fontId="19" fillId="6" borderId="42" xfId="0" applyFont="1" applyFill="1" applyBorder="1" applyAlignment="1" applyProtection="1">
      <alignment horizontal="left"/>
    </xf>
    <xf numFmtId="0" fontId="19" fillId="6" borderId="46" xfId="0" applyFont="1" applyFill="1" applyBorder="1" applyAlignment="1">
      <alignment horizontal="left"/>
    </xf>
    <xf numFmtId="0" fontId="19" fillId="6" borderId="42" xfId="0" applyFont="1" applyFill="1" applyBorder="1" applyAlignment="1">
      <alignment horizontal="left"/>
    </xf>
    <xf numFmtId="0" fontId="34" fillId="4" borderId="38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99"/>
      <color rgb="FFFFFF4F"/>
      <color rgb="FFFFFFCD"/>
      <color rgb="FFFFFFCC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148168</xdr:rowOff>
    </xdr:from>
    <xdr:to>
      <xdr:col>0</xdr:col>
      <xdr:colOff>472593</xdr:colOff>
      <xdr:row>46</xdr:row>
      <xdr:rowOff>108048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99918"/>
          <a:ext cx="472593" cy="467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314325</xdr:rowOff>
    </xdr:from>
    <xdr:to>
      <xdr:col>1</xdr:col>
      <xdr:colOff>104775</xdr:colOff>
      <xdr:row>7</xdr:row>
      <xdr:rowOff>466725</xdr:rowOff>
    </xdr:to>
    <xdr:sp macro="" textlink="">
      <xdr:nvSpPr>
        <xdr:cNvPr id="9217" name="Straight Arrow Connector 2"/>
        <xdr:cNvSpPr>
          <a:spLocks noChangeShapeType="1"/>
        </xdr:cNvSpPr>
      </xdr:nvSpPr>
      <xdr:spPr bwMode="auto">
        <a:xfrm flipH="1">
          <a:off x="714375" y="771525"/>
          <a:ext cx="0" cy="152400"/>
        </a:xfrm>
        <a:prstGeom prst="straightConnector1">
          <a:avLst/>
        </a:prstGeom>
        <a:noFill/>
        <a:ln w="9525">
          <a:solidFill>
            <a:srgbClr val="4A7EBB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75"/>
  <sheetViews>
    <sheetView showGridLines="0" showRowColHeaders="0" tabSelected="1" showRuler="0" view="pageLayout" zoomScale="93" zoomScaleNormal="110" zoomScalePageLayoutView="93" workbookViewId="0">
      <selection activeCell="A19" sqref="A19"/>
    </sheetView>
  </sheetViews>
  <sheetFormatPr defaultRowHeight="12.75" x14ac:dyDescent="0.2"/>
  <cols>
    <col min="1" max="1" width="47.85546875" style="17" customWidth="1"/>
    <col min="2" max="2" width="23.28515625" style="17" customWidth="1"/>
    <col min="3" max="3" width="24.140625" style="17" customWidth="1"/>
    <col min="4" max="4" width="17.5703125" style="17" customWidth="1"/>
    <col min="5" max="5" width="19.7109375" style="17" customWidth="1"/>
    <col min="6" max="6" width="20.140625" style="17" customWidth="1"/>
    <col min="7" max="7" width="21.28515625" style="17" customWidth="1"/>
    <col min="8" max="8" width="31.5703125" style="17" customWidth="1"/>
    <col min="9" max="9" width="3.140625" style="17" customWidth="1"/>
    <col min="10" max="10" width="9.140625" style="17" customWidth="1"/>
    <col min="11" max="11" width="9.140625" style="17" hidden="1" customWidth="1"/>
    <col min="12" max="12" width="34.85546875" style="17" hidden="1" customWidth="1"/>
    <col min="13" max="13" width="11.42578125" style="17" hidden="1" customWidth="1"/>
    <col min="14" max="14" width="14.85546875" style="17" hidden="1" customWidth="1"/>
    <col min="15" max="27" width="9.140625" style="17" hidden="1" customWidth="1"/>
    <col min="28" max="189" width="9.140625" style="17" customWidth="1"/>
    <col min="190" max="251" width="9.140625" style="17"/>
    <col min="252" max="252" width="39.5703125" style="17" customWidth="1"/>
    <col min="253" max="253" width="14.5703125" style="17" bestFit="1" customWidth="1"/>
    <col min="254" max="254" width="14.5703125" style="17" customWidth="1"/>
    <col min="255" max="255" width="11.28515625" style="17" bestFit="1" customWidth="1"/>
    <col min="256" max="256" width="13.5703125" style="17" bestFit="1" customWidth="1"/>
    <col min="257" max="257" width="18" style="17" bestFit="1" customWidth="1"/>
    <col min="258" max="258" width="27.28515625" style="17" customWidth="1"/>
    <col min="259" max="259" width="3.140625" style="17" customWidth="1"/>
    <col min="260" max="507" width="9.140625" style="17"/>
    <col min="508" max="508" width="39.5703125" style="17" customWidth="1"/>
    <col min="509" max="509" width="14.5703125" style="17" bestFit="1" customWidth="1"/>
    <col min="510" max="510" width="14.5703125" style="17" customWidth="1"/>
    <col min="511" max="511" width="11.28515625" style="17" bestFit="1" customWidth="1"/>
    <col min="512" max="512" width="13.5703125" style="17" bestFit="1" customWidth="1"/>
    <col min="513" max="513" width="18" style="17" bestFit="1" customWidth="1"/>
    <col min="514" max="514" width="27.28515625" style="17" customWidth="1"/>
    <col min="515" max="515" width="3.140625" style="17" customWidth="1"/>
    <col min="516" max="763" width="9.140625" style="17"/>
    <col min="764" max="764" width="39.5703125" style="17" customWidth="1"/>
    <col min="765" max="765" width="14.5703125" style="17" bestFit="1" customWidth="1"/>
    <col min="766" max="766" width="14.5703125" style="17" customWidth="1"/>
    <col min="767" max="767" width="11.28515625" style="17" bestFit="1" customWidth="1"/>
    <col min="768" max="768" width="13.5703125" style="17" bestFit="1" customWidth="1"/>
    <col min="769" max="769" width="18" style="17" bestFit="1" customWidth="1"/>
    <col min="770" max="770" width="27.28515625" style="17" customWidth="1"/>
    <col min="771" max="771" width="3.140625" style="17" customWidth="1"/>
    <col min="772" max="1019" width="9.140625" style="17"/>
    <col min="1020" max="1020" width="39.5703125" style="17" customWidth="1"/>
    <col min="1021" max="1021" width="14.5703125" style="17" bestFit="1" customWidth="1"/>
    <col min="1022" max="1022" width="14.5703125" style="17" customWidth="1"/>
    <col min="1023" max="1023" width="11.28515625" style="17" bestFit="1" customWidth="1"/>
    <col min="1024" max="1024" width="13.5703125" style="17" bestFit="1" customWidth="1"/>
    <col min="1025" max="1025" width="18" style="17" bestFit="1" customWidth="1"/>
    <col min="1026" max="1026" width="27.28515625" style="17" customWidth="1"/>
    <col min="1027" max="1027" width="3.140625" style="17" customWidth="1"/>
    <col min="1028" max="1275" width="9.140625" style="17"/>
    <col min="1276" max="1276" width="39.5703125" style="17" customWidth="1"/>
    <col min="1277" max="1277" width="14.5703125" style="17" bestFit="1" customWidth="1"/>
    <col min="1278" max="1278" width="14.5703125" style="17" customWidth="1"/>
    <col min="1279" max="1279" width="11.28515625" style="17" bestFit="1" customWidth="1"/>
    <col min="1280" max="1280" width="13.5703125" style="17" bestFit="1" customWidth="1"/>
    <col min="1281" max="1281" width="18" style="17" bestFit="1" customWidth="1"/>
    <col min="1282" max="1282" width="27.28515625" style="17" customWidth="1"/>
    <col min="1283" max="1283" width="3.140625" style="17" customWidth="1"/>
    <col min="1284" max="1531" width="9.140625" style="17"/>
    <col min="1532" max="1532" width="39.5703125" style="17" customWidth="1"/>
    <col min="1533" max="1533" width="14.5703125" style="17" bestFit="1" customWidth="1"/>
    <col min="1534" max="1534" width="14.5703125" style="17" customWidth="1"/>
    <col min="1535" max="1535" width="11.28515625" style="17" bestFit="1" customWidth="1"/>
    <col min="1536" max="1536" width="13.5703125" style="17" bestFit="1" customWidth="1"/>
    <col min="1537" max="1537" width="18" style="17" bestFit="1" customWidth="1"/>
    <col min="1538" max="1538" width="27.28515625" style="17" customWidth="1"/>
    <col min="1539" max="1539" width="3.140625" style="17" customWidth="1"/>
    <col min="1540" max="1787" width="9.140625" style="17"/>
    <col min="1788" max="1788" width="39.5703125" style="17" customWidth="1"/>
    <col min="1789" max="1789" width="14.5703125" style="17" bestFit="1" customWidth="1"/>
    <col min="1790" max="1790" width="14.5703125" style="17" customWidth="1"/>
    <col min="1791" max="1791" width="11.28515625" style="17" bestFit="1" customWidth="1"/>
    <col min="1792" max="1792" width="13.5703125" style="17" bestFit="1" customWidth="1"/>
    <col min="1793" max="1793" width="18" style="17" bestFit="1" customWidth="1"/>
    <col min="1794" max="1794" width="27.28515625" style="17" customWidth="1"/>
    <col min="1795" max="1795" width="3.140625" style="17" customWidth="1"/>
    <col min="1796" max="2043" width="9.140625" style="17"/>
    <col min="2044" max="2044" width="39.5703125" style="17" customWidth="1"/>
    <col min="2045" max="2045" width="14.5703125" style="17" bestFit="1" customWidth="1"/>
    <col min="2046" max="2046" width="14.5703125" style="17" customWidth="1"/>
    <col min="2047" max="2047" width="11.28515625" style="17" bestFit="1" customWidth="1"/>
    <col min="2048" max="2048" width="13.5703125" style="17" bestFit="1" customWidth="1"/>
    <col min="2049" max="2049" width="18" style="17" bestFit="1" customWidth="1"/>
    <col min="2050" max="2050" width="27.28515625" style="17" customWidth="1"/>
    <col min="2051" max="2051" width="3.140625" style="17" customWidth="1"/>
    <col min="2052" max="2299" width="9.140625" style="17"/>
    <col min="2300" max="2300" width="39.5703125" style="17" customWidth="1"/>
    <col min="2301" max="2301" width="14.5703125" style="17" bestFit="1" customWidth="1"/>
    <col min="2302" max="2302" width="14.5703125" style="17" customWidth="1"/>
    <col min="2303" max="2303" width="11.28515625" style="17" bestFit="1" customWidth="1"/>
    <col min="2304" max="2304" width="13.5703125" style="17" bestFit="1" customWidth="1"/>
    <col min="2305" max="2305" width="18" style="17" bestFit="1" customWidth="1"/>
    <col min="2306" max="2306" width="27.28515625" style="17" customWidth="1"/>
    <col min="2307" max="2307" width="3.140625" style="17" customWidth="1"/>
    <col min="2308" max="2555" width="9.140625" style="17"/>
    <col min="2556" max="2556" width="39.5703125" style="17" customWidth="1"/>
    <col min="2557" max="2557" width="14.5703125" style="17" bestFit="1" customWidth="1"/>
    <col min="2558" max="2558" width="14.5703125" style="17" customWidth="1"/>
    <col min="2559" max="2559" width="11.28515625" style="17" bestFit="1" customWidth="1"/>
    <col min="2560" max="2560" width="13.5703125" style="17" bestFit="1" customWidth="1"/>
    <col min="2561" max="2561" width="18" style="17" bestFit="1" customWidth="1"/>
    <col min="2562" max="2562" width="27.28515625" style="17" customWidth="1"/>
    <col min="2563" max="2563" width="3.140625" style="17" customWidth="1"/>
    <col min="2564" max="2811" width="9.140625" style="17"/>
    <col min="2812" max="2812" width="39.5703125" style="17" customWidth="1"/>
    <col min="2813" max="2813" width="14.5703125" style="17" bestFit="1" customWidth="1"/>
    <col min="2814" max="2814" width="14.5703125" style="17" customWidth="1"/>
    <col min="2815" max="2815" width="11.28515625" style="17" bestFit="1" customWidth="1"/>
    <col min="2816" max="2816" width="13.5703125" style="17" bestFit="1" customWidth="1"/>
    <col min="2817" max="2817" width="18" style="17" bestFit="1" customWidth="1"/>
    <col min="2818" max="2818" width="27.28515625" style="17" customWidth="1"/>
    <col min="2819" max="2819" width="3.140625" style="17" customWidth="1"/>
    <col min="2820" max="3067" width="9.140625" style="17"/>
    <col min="3068" max="3068" width="39.5703125" style="17" customWidth="1"/>
    <col min="3069" max="3069" width="14.5703125" style="17" bestFit="1" customWidth="1"/>
    <col min="3070" max="3070" width="14.5703125" style="17" customWidth="1"/>
    <col min="3071" max="3071" width="11.28515625" style="17" bestFit="1" customWidth="1"/>
    <col min="3072" max="3072" width="13.5703125" style="17" bestFit="1" customWidth="1"/>
    <col min="3073" max="3073" width="18" style="17" bestFit="1" customWidth="1"/>
    <col min="3074" max="3074" width="27.28515625" style="17" customWidth="1"/>
    <col min="3075" max="3075" width="3.140625" style="17" customWidth="1"/>
    <col min="3076" max="3323" width="9.140625" style="17"/>
    <col min="3324" max="3324" width="39.5703125" style="17" customWidth="1"/>
    <col min="3325" max="3325" width="14.5703125" style="17" bestFit="1" customWidth="1"/>
    <col min="3326" max="3326" width="14.5703125" style="17" customWidth="1"/>
    <col min="3327" max="3327" width="11.28515625" style="17" bestFit="1" customWidth="1"/>
    <col min="3328" max="3328" width="13.5703125" style="17" bestFit="1" customWidth="1"/>
    <col min="3329" max="3329" width="18" style="17" bestFit="1" customWidth="1"/>
    <col min="3330" max="3330" width="27.28515625" style="17" customWidth="1"/>
    <col min="3331" max="3331" width="3.140625" style="17" customWidth="1"/>
    <col min="3332" max="3579" width="9.140625" style="17"/>
    <col min="3580" max="3580" width="39.5703125" style="17" customWidth="1"/>
    <col min="3581" max="3581" width="14.5703125" style="17" bestFit="1" customWidth="1"/>
    <col min="3582" max="3582" width="14.5703125" style="17" customWidth="1"/>
    <col min="3583" max="3583" width="11.28515625" style="17" bestFit="1" customWidth="1"/>
    <col min="3584" max="3584" width="13.5703125" style="17" bestFit="1" customWidth="1"/>
    <col min="3585" max="3585" width="18" style="17" bestFit="1" customWidth="1"/>
    <col min="3586" max="3586" width="27.28515625" style="17" customWidth="1"/>
    <col min="3587" max="3587" width="3.140625" style="17" customWidth="1"/>
    <col min="3588" max="3835" width="9.140625" style="17"/>
    <col min="3836" max="3836" width="39.5703125" style="17" customWidth="1"/>
    <col min="3837" max="3837" width="14.5703125" style="17" bestFit="1" customWidth="1"/>
    <col min="3838" max="3838" width="14.5703125" style="17" customWidth="1"/>
    <col min="3839" max="3839" width="11.28515625" style="17" bestFit="1" customWidth="1"/>
    <col min="3840" max="3840" width="13.5703125" style="17" bestFit="1" customWidth="1"/>
    <col min="3841" max="3841" width="18" style="17" bestFit="1" customWidth="1"/>
    <col min="3842" max="3842" width="27.28515625" style="17" customWidth="1"/>
    <col min="3843" max="3843" width="3.140625" style="17" customWidth="1"/>
    <col min="3844" max="4091" width="9.140625" style="17"/>
    <col min="4092" max="4092" width="39.5703125" style="17" customWidth="1"/>
    <col min="4093" max="4093" width="14.5703125" style="17" bestFit="1" customWidth="1"/>
    <col min="4094" max="4094" width="14.5703125" style="17" customWidth="1"/>
    <col min="4095" max="4095" width="11.28515625" style="17" bestFit="1" customWidth="1"/>
    <col min="4096" max="4096" width="13.5703125" style="17" bestFit="1" customWidth="1"/>
    <col min="4097" max="4097" width="18" style="17" bestFit="1" customWidth="1"/>
    <col min="4098" max="4098" width="27.28515625" style="17" customWidth="1"/>
    <col min="4099" max="4099" width="3.140625" style="17" customWidth="1"/>
    <col min="4100" max="4347" width="9.140625" style="17"/>
    <col min="4348" max="4348" width="39.5703125" style="17" customWidth="1"/>
    <col min="4349" max="4349" width="14.5703125" style="17" bestFit="1" customWidth="1"/>
    <col min="4350" max="4350" width="14.5703125" style="17" customWidth="1"/>
    <col min="4351" max="4351" width="11.28515625" style="17" bestFit="1" customWidth="1"/>
    <col min="4352" max="4352" width="13.5703125" style="17" bestFit="1" customWidth="1"/>
    <col min="4353" max="4353" width="18" style="17" bestFit="1" customWidth="1"/>
    <col min="4354" max="4354" width="27.28515625" style="17" customWidth="1"/>
    <col min="4355" max="4355" width="3.140625" style="17" customWidth="1"/>
    <col min="4356" max="4603" width="9.140625" style="17"/>
    <col min="4604" max="4604" width="39.5703125" style="17" customWidth="1"/>
    <col min="4605" max="4605" width="14.5703125" style="17" bestFit="1" customWidth="1"/>
    <col min="4606" max="4606" width="14.5703125" style="17" customWidth="1"/>
    <col min="4607" max="4607" width="11.28515625" style="17" bestFit="1" customWidth="1"/>
    <col min="4608" max="4608" width="13.5703125" style="17" bestFit="1" customWidth="1"/>
    <col min="4609" max="4609" width="18" style="17" bestFit="1" customWidth="1"/>
    <col min="4610" max="4610" width="27.28515625" style="17" customWidth="1"/>
    <col min="4611" max="4611" width="3.140625" style="17" customWidth="1"/>
    <col min="4612" max="4859" width="9.140625" style="17"/>
    <col min="4860" max="4860" width="39.5703125" style="17" customWidth="1"/>
    <col min="4861" max="4861" width="14.5703125" style="17" bestFit="1" customWidth="1"/>
    <col min="4862" max="4862" width="14.5703125" style="17" customWidth="1"/>
    <col min="4863" max="4863" width="11.28515625" style="17" bestFit="1" customWidth="1"/>
    <col min="4864" max="4864" width="13.5703125" style="17" bestFit="1" customWidth="1"/>
    <col min="4865" max="4865" width="18" style="17" bestFit="1" customWidth="1"/>
    <col min="4866" max="4866" width="27.28515625" style="17" customWidth="1"/>
    <col min="4867" max="4867" width="3.140625" style="17" customWidth="1"/>
    <col min="4868" max="5115" width="9.140625" style="17"/>
    <col min="5116" max="5116" width="39.5703125" style="17" customWidth="1"/>
    <col min="5117" max="5117" width="14.5703125" style="17" bestFit="1" customWidth="1"/>
    <col min="5118" max="5118" width="14.5703125" style="17" customWidth="1"/>
    <col min="5119" max="5119" width="11.28515625" style="17" bestFit="1" customWidth="1"/>
    <col min="5120" max="5120" width="13.5703125" style="17" bestFit="1" customWidth="1"/>
    <col min="5121" max="5121" width="18" style="17" bestFit="1" customWidth="1"/>
    <col min="5122" max="5122" width="27.28515625" style="17" customWidth="1"/>
    <col min="5123" max="5123" width="3.140625" style="17" customWidth="1"/>
    <col min="5124" max="5371" width="9.140625" style="17"/>
    <col min="5372" max="5372" width="39.5703125" style="17" customWidth="1"/>
    <col min="5373" max="5373" width="14.5703125" style="17" bestFit="1" customWidth="1"/>
    <col min="5374" max="5374" width="14.5703125" style="17" customWidth="1"/>
    <col min="5375" max="5375" width="11.28515625" style="17" bestFit="1" customWidth="1"/>
    <col min="5376" max="5376" width="13.5703125" style="17" bestFit="1" customWidth="1"/>
    <col min="5377" max="5377" width="18" style="17" bestFit="1" customWidth="1"/>
    <col min="5378" max="5378" width="27.28515625" style="17" customWidth="1"/>
    <col min="5379" max="5379" width="3.140625" style="17" customWidth="1"/>
    <col min="5380" max="5627" width="9.140625" style="17"/>
    <col min="5628" max="5628" width="39.5703125" style="17" customWidth="1"/>
    <col min="5629" max="5629" width="14.5703125" style="17" bestFit="1" customWidth="1"/>
    <col min="5630" max="5630" width="14.5703125" style="17" customWidth="1"/>
    <col min="5631" max="5631" width="11.28515625" style="17" bestFit="1" customWidth="1"/>
    <col min="5632" max="5632" width="13.5703125" style="17" bestFit="1" customWidth="1"/>
    <col min="5633" max="5633" width="18" style="17" bestFit="1" customWidth="1"/>
    <col min="5634" max="5634" width="27.28515625" style="17" customWidth="1"/>
    <col min="5635" max="5635" width="3.140625" style="17" customWidth="1"/>
    <col min="5636" max="5883" width="9.140625" style="17"/>
    <col min="5884" max="5884" width="39.5703125" style="17" customWidth="1"/>
    <col min="5885" max="5885" width="14.5703125" style="17" bestFit="1" customWidth="1"/>
    <col min="5886" max="5886" width="14.5703125" style="17" customWidth="1"/>
    <col min="5887" max="5887" width="11.28515625" style="17" bestFit="1" customWidth="1"/>
    <col min="5888" max="5888" width="13.5703125" style="17" bestFit="1" customWidth="1"/>
    <col min="5889" max="5889" width="18" style="17" bestFit="1" customWidth="1"/>
    <col min="5890" max="5890" width="27.28515625" style="17" customWidth="1"/>
    <col min="5891" max="5891" width="3.140625" style="17" customWidth="1"/>
    <col min="5892" max="6139" width="9.140625" style="17"/>
    <col min="6140" max="6140" width="39.5703125" style="17" customWidth="1"/>
    <col min="6141" max="6141" width="14.5703125" style="17" bestFit="1" customWidth="1"/>
    <col min="6142" max="6142" width="14.5703125" style="17" customWidth="1"/>
    <col min="6143" max="6143" width="11.28515625" style="17" bestFit="1" customWidth="1"/>
    <col min="6144" max="6144" width="13.5703125" style="17" bestFit="1" customWidth="1"/>
    <col min="6145" max="6145" width="18" style="17" bestFit="1" customWidth="1"/>
    <col min="6146" max="6146" width="27.28515625" style="17" customWidth="1"/>
    <col min="6147" max="6147" width="3.140625" style="17" customWidth="1"/>
    <col min="6148" max="6395" width="9.140625" style="17"/>
    <col min="6396" max="6396" width="39.5703125" style="17" customWidth="1"/>
    <col min="6397" max="6397" width="14.5703125" style="17" bestFit="1" customWidth="1"/>
    <col min="6398" max="6398" width="14.5703125" style="17" customWidth="1"/>
    <col min="6399" max="6399" width="11.28515625" style="17" bestFit="1" customWidth="1"/>
    <col min="6400" max="6400" width="13.5703125" style="17" bestFit="1" customWidth="1"/>
    <col min="6401" max="6401" width="18" style="17" bestFit="1" customWidth="1"/>
    <col min="6402" max="6402" width="27.28515625" style="17" customWidth="1"/>
    <col min="6403" max="6403" width="3.140625" style="17" customWidth="1"/>
    <col min="6404" max="6651" width="9.140625" style="17"/>
    <col min="6652" max="6652" width="39.5703125" style="17" customWidth="1"/>
    <col min="6653" max="6653" width="14.5703125" style="17" bestFit="1" customWidth="1"/>
    <col min="6654" max="6654" width="14.5703125" style="17" customWidth="1"/>
    <col min="6655" max="6655" width="11.28515625" style="17" bestFit="1" customWidth="1"/>
    <col min="6656" max="6656" width="13.5703125" style="17" bestFit="1" customWidth="1"/>
    <col min="6657" max="6657" width="18" style="17" bestFit="1" customWidth="1"/>
    <col min="6658" max="6658" width="27.28515625" style="17" customWidth="1"/>
    <col min="6659" max="6659" width="3.140625" style="17" customWidth="1"/>
    <col min="6660" max="6907" width="9.140625" style="17"/>
    <col min="6908" max="6908" width="39.5703125" style="17" customWidth="1"/>
    <col min="6909" max="6909" width="14.5703125" style="17" bestFit="1" customWidth="1"/>
    <col min="6910" max="6910" width="14.5703125" style="17" customWidth="1"/>
    <col min="6911" max="6911" width="11.28515625" style="17" bestFit="1" customWidth="1"/>
    <col min="6912" max="6912" width="13.5703125" style="17" bestFit="1" customWidth="1"/>
    <col min="6913" max="6913" width="18" style="17" bestFit="1" customWidth="1"/>
    <col min="6914" max="6914" width="27.28515625" style="17" customWidth="1"/>
    <col min="6915" max="6915" width="3.140625" style="17" customWidth="1"/>
    <col min="6916" max="7163" width="9.140625" style="17"/>
    <col min="7164" max="7164" width="39.5703125" style="17" customWidth="1"/>
    <col min="7165" max="7165" width="14.5703125" style="17" bestFit="1" customWidth="1"/>
    <col min="7166" max="7166" width="14.5703125" style="17" customWidth="1"/>
    <col min="7167" max="7167" width="11.28515625" style="17" bestFit="1" customWidth="1"/>
    <col min="7168" max="7168" width="13.5703125" style="17" bestFit="1" customWidth="1"/>
    <col min="7169" max="7169" width="18" style="17" bestFit="1" customWidth="1"/>
    <col min="7170" max="7170" width="27.28515625" style="17" customWidth="1"/>
    <col min="7171" max="7171" width="3.140625" style="17" customWidth="1"/>
    <col min="7172" max="7419" width="9.140625" style="17"/>
    <col min="7420" max="7420" width="39.5703125" style="17" customWidth="1"/>
    <col min="7421" max="7421" width="14.5703125" style="17" bestFit="1" customWidth="1"/>
    <col min="7422" max="7422" width="14.5703125" style="17" customWidth="1"/>
    <col min="7423" max="7423" width="11.28515625" style="17" bestFit="1" customWidth="1"/>
    <col min="7424" max="7424" width="13.5703125" style="17" bestFit="1" customWidth="1"/>
    <col min="7425" max="7425" width="18" style="17" bestFit="1" customWidth="1"/>
    <col min="7426" max="7426" width="27.28515625" style="17" customWidth="1"/>
    <col min="7427" max="7427" width="3.140625" style="17" customWidth="1"/>
    <col min="7428" max="7675" width="9.140625" style="17"/>
    <col min="7676" max="7676" width="39.5703125" style="17" customWidth="1"/>
    <col min="7677" max="7677" width="14.5703125" style="17" bestFit="1" customWidth="1"/>
    <col min="7678" max="7678" width="14.5703125" style="17" customWidth="1"/>
    <col min="7679" max="7679" width="11.28515625" style="17" bestFit="1" customWidth="1"/>
    <col min="7680" max="7680" width="13.5703125" style="17" bestFit="1" customWidth="1"/>
    <col min="7681" max="7681" width="18" style="17" bestFit="1" customWidth="1"/>
    <col min="7682" max="7682" width="27.28515625" style="17" customWidth="1"/>
    <col min="7683" max="7683" width="3.140625" style="17" customWidth="1"/>
    <col min="7684" max="7931" width="9.140625" style="17"/>
    <col min="7932" max="7932" width="39.5703125" style="17" customWidth="1"/>
    <col min="7933" max="7933" width="14.5703125" style="17" bestFit="1" customWidth="1"/>
    <col min="7934" max="7934" width="14.5703125" style="17" customWidth="1"/>
    <col min="7935" max="7935" width="11.28515625" style="17" bestFit="1" customWidth="1"/>
    <col min="7936" max="7936" width="13.5703125" style="17" bestFit="1" customWidth="1"/>
    <col min="7937" max="7937" width="18" style="17" bestFit="1" customWidth="1"/>
    <col min="7938" max="7938" width="27.28515625" style="17" customWidth="1"/>
    <col min="7939" max="7939" width="3.140625" style="17" customWidth="1"/>
    <col min="7940" max="8187" width="9.140625" style="17"/>
    <col min="8188" max="8188" width="39.5703125" style="17" customWidth="1"/>
    <col min="8189" max="8189" width="14.5703125" style="17" bestFit="1" customWidth="1"/>
    <col min="8190" max="8190" width="14.5703125" style="17" customWidth="1"/>
    <col min="8191" max="8191" width="11.28515625" style="17" bestFit="1" customWidth="1"/>
    <col min="8192" max="8192" width="13.5703125" style="17" bestFit="1" customWidth="1"/>
    <col min="8193" max="8193" width="18" style="17" bestFit="1" customWidth="1"/>
    <col min="8194" max="8194" width="27.28515625" style="17" customWidth="1"/>
    <col min="8195" max="8195" width="3.140625" style="17" customWidth="1"/>
    <col min="8196" max="8443" width="9.140625" style="17"/>
    <col min="8444" max="8444" width="39.5703125" style="17" customWidth="1"/>
    <col min="8445" max="8445" width="14.5703125" style="17" bestFit="1" customWidth="1"/>
    <col min="8446" max="8446" width="14.5703125" style="17" customWidth="1"/>
    <col min="8447" max="8447" width="11.28515625" style="17" bestFit="1" customWidth="1"/>
    <col min="8448" max="8448" width="13.5703125" style="17" bestFit="1" customWidth="1"/>
    <col min="8449" max="8449" width="18" style="17" bestFit="1" customWidth="1"/>
    <col min="8450" max="8450" width="27.28515625" style="17" customWidth="1"/>
    <col min="8451" max="8451" width="3.140625" style="17" customWidth="1"/>
    <col min="8452" max="8699" width="9.140625" style="17"/>
    <col min="8700" max="8700" width="39.5703125" style="17" customWidth="1"/>
    <col min="8701" max="8701" width="14.5703125" style="17" bestFit="1" customWidth="1"/>
    <col min="8702" max="8702" width="14.5703125" style="17" customWidth="1"/>
    <col min="8703" max="8703" width="11.28515625" style="17" bestFit="1" customWidth="1"/>
    <col min="8704" max="8704" width="13.5703125" style="17" bestFit="1" customWidth="1"/>
    <col min="8705" max="8705" width="18" style="17" bestFit="1" customWidth="1"/>
    <col min="8706" max="8706" width="27.28515625" style="17" customWidth="1"/>
    <col min="8707" max="8707" width="3.140625" style="17" customWidth="1"/>
    <col min="8708" max="8955" width="9.140625" style="17"/>
    <col min="8956" max="8956" width="39.5703125" style="17" customWidth="1"/>
    <col min="8957" max="8957" width="14.5703125" style="17" bestFit="1" customWidth="1"/>
    <col min="8958" max="8958" width="14.5703125" style="17" customWidth="1"/>
    <col min="8959" max="8959" width="11.28515625" style="17" bestFit="1" customWidth="1"/>
    <col min="8960" max="8960" width="13.5703125" style="17" bestFit="1" customWidth="1"/>
    <col min="8961" max="8961" width="18" style="17" bestFit="1" customWidth="1"/>
    <col min="8962" max="8962" width="27.28515625" style="17" customWidth="1"/>
    <col min="8963" max="8963" width="3.140625" style="17" customWidth="1"/>
    <col min="8964" max="9211" width="9.140625" style="17"/>
    <col min="9212" max="9212" width="39.5703125" style="17" customWidth="1"/>
    <col min="9213" max="9213" width="14.5703125" style="17" bestFit="1" customWidth="1"/>
    <col min="9214" max="9214" width="14.5703125" style="17" customWidth="1"/>
    <col min="9215" max="9215" width="11.28515625" style="17" bestFit="1" customWidth="1"/>
    <col min="9216" max="9216" width="13.5703125" style="17" bestFit="1" customWidth="1"/>
    <col min="9217" max="9217" width="18" style="17" bestFit="1" customWidth="1"/>
    <col min="9218" max="9218" width="27.28515625" style="17" customWidth="1"/>
    <col min="9219" max="9219" width="3.140625" style="17" customWidth="1"/>
    <col min="9220" max="9467" width="9.140625" style="17"/>
    <col min="9468" max="9468" width="39.5703125" style="17" customWidth="1"/>
    <col min="9469" max="9469" width="14.5703125" style="17" bestFit="1" customWidth="1"/>
    <col min="9470" max="9470" width="14.5703125" style="17" customWidth="1"/>
    <col min="9471" max="9471" width="11.28515625" style="17" bestFit="1" customWidth="1"/>
    <col min="9472" max="9472" width="13.5703125" style="17" bestFit="1" customWidth="1"/>
    <col min="9473" max="9473" width="18" style="17" bestFit="1" customWidth="1"/>
    <col min="9474" max="9474" width="27.28515625" style="17" customWidth="1"/>
    <col min="9475" max="9475" width="3.140625" style="17" customWidth="1"/>
    <col min="9476" max="9723" width="9.140625" style="17"/>
    <col min="9724" max="9724" width="39.5703125" style="17" customWidth="1"/>
    <col min="9725" max="9725" width="14.5703125" style="17" bestFit="1" customWidth="1"/>
    <col min="9726" max="9726" width="14.5703125" style="17" customWidth="1"/>
    <col min="9727" max="9727" width="11.28515625" style="17" bestFit="1" customWidth="1"/>
    <col min="9728" max="9728" width="13.5703125" style="17" bestFit="1" customWidth="1"/>
    <col min="9729" max="9729" width="18" style="17" bestFit="1" customWidth="1"/>
    <col min="9730" max="9730" width="27.28515625" style="17" customWidth="1"/>
    <col min="9731" max="9731" width="3.140625" style="17" customWidth="1"/>
    <col min="9732" max="9979" width="9.140625" style="17"/>
    <col min="9980" max="9980" width="39.5703125" style="17" customWidth="1"/>
    <col min="9981" max="9981" width="14.5703125" style="17" bestFit="1" customWidth="1"/>
    <col min="9982" max="9982" width="14.5703125" style="17" customWidth="1"/>
    <col min="9983" max="9983" width="11.28515625" style="17" bestFit="1" customWidth="1"/>
    <col min="9984" max="9984" width="13.5703125" style="17" bestFit="1" customWidth="1"/>
    <col min="9985" max="9985" width="18" style="17" bestFit="1" customWidth="1"/>
    <col min="9986" max="9986" width="27.28515625" style="17" customWidth="1"/>
    <col min="9987" max="9987" width="3.140625" style="17" customWidth="1"/>
    <col min="9988" max="10235" width="9.140625" style="17"/>
    <col min="10236" max="10236" width="39.5703125" style="17" customWidth="1"/>
    <col min="10237" max="10237" width="14.5703125" style="17" bestFit="1" customWidth="1"/>
    <col min="10238" max="10238" width="14.5703125" style="17" customWidth="1"/>
    <col min="10239" max="10239" width="11.28515625" style="17" bestFit="1" customWidth="1"/>
    <col min="10240" max="10240" width="13.5703125" style="17" bestFit="1" customWidth="1"/>
    <col min="10241" max="10241" width="18" style="17" bestFit="1" customWidth="1"/>
    <col min="10242" max="10242" width="27.28515625" style="17" customWidth="1"/>
    <col min="10243" max="10243" width="3.140625" style="17" customWidth="1"/>
    <col min="10244" max="10491" width="9.140625" style="17"/>
    <col min="10492" max="10492" width="39.5703125" style="17" customWidth="1"/>
    <col min="10493" max="10493" width="14.5703125" style="17" bestFit="1" customWidth="1"/>
    <col min="10494" max="10494" width="14.5703125" style="17" customWidth="1"/>
    <col min="10495" max="10495" width="11.28515625" style="17" bestFit="1" customWidth="1"/>
    <col min="10496" max="10496" width="13.5703125" style="17" bestFit="1" customWidth="1"/>
    <col min="10497" max="10497" width="18" style="17" bestFit="1" customWidth="1"/>
    <col min="10498" max="10498" width="27.28515625" style="17" customWidth="1"/>
    <col min="10499" max="10499" width="3.140625" style="17" customWidth="1"/>
    <col min="10500" max="10747" width="9.140625" style="17"/>
    <col min="10748" max="10748" width="39.5703125" style="17" customWidth="1"/>
    <col min="10749" max="10749" width="14.5703125" style="17" bestFit="1" customWidth="1"/>
    <col min="10750" max="10750" width="14.5703125" style="17" customWidth="1"/>
    <col min="10751" max="10751" width="11.28515625" style="17" bestFit="1" customWidth="1"/>
    <col min="10752" max="10752" width="13.5703125" style="17" bestFit="1" customWidth="1"/>
    <col min="10753" max="10753" width="18" style="17" bestFit="1" customWidth="1"/>
    <col min="10754" max="10754" width="27.28515625" style="17" customWidth="1"/>
    <col min="10755" max="10755" width="3.140625" style="17" customWidth="1"/>
    <col min="10756" max="11003" width="9.140625" style="17"/>
    <col min="11004" max="11004" width="39.5703125" style="17" customWidth="1"/>
    <col min="11005" max="11005" width="14.5703125" style="17" bestFit="1" customWidth="1"/>
    <col min="11006" max="11006" width="14.5703125" style="17" customWidth="1"/>
    <col min="11007" max="11007" width="11.28515625" style="17" bestFit="1" customWidth="1"/>
    <col min="11008" max="11008" width="13.5703125" style="17" bestFit="1" customWidth="1"/>
    <col min="11009" max="11009" width="18" style="17" bestFit="1" customWidth="1"/>
    <col min="11010" max="11010" width="27.28515625" style="17" customWidth="1"/>
    <col min="11011" max="11011" width="3.140625" style="17" customWidth="1"/>
    <col min="11012" max="11259" width="9.140625" style="17"/>
    <col min="11260" max="11260" width="39.5703125" style="17" customWidth="1"/>
    <col min="11261" max="11261" width="14.5703125" style="17" bestFit="1" customWidth="1"/>
    <col min="11262" max="11262" width="14.5703125" style="17" customWidth="1"/>
    <col min="11263" max="11263" width="11.28515625" style="17" bestFit="1" customWidth="1"/>
    <col min="11264" max="11264" width="13.5703125" style="17" bestFit="1" customWidth="1"/>
    <col min="11265" max="11265" width="18" style="17" bestFit="1" customWidth="1"/>
    <col min="11266" max="11266" width="27.28515625" style="17" customWidth="1"/>
    <col min="11267" max="11267" width="3.140625" style="17" customWidth="1"/>
    <col min="11268" max="11515" width="9.140625" style="17"/>
    <col min="11516" max="11516" width="39.5703125" style="17" customWidth="1"/>
    <col min="11517" max="11517" width="14.5703125" style="17" bestFit="1" customWidth="1"/>
    <col min="11518" max="11518" width="14.5703125" style="17" customWidth="1"/>
    <col min="11519" max="11519" width="11.28515625" style="17" bestFit="1" customWidth="1"/>
    <col min="11520" max="11520" width="13.5703125" style="17" bestFit="1" customWidth="1"/>
    <col min="11521" max="11521" width="18" style="17" bestFit="1" customWidth="1"/>
    <col min="11522" max="11522" width="27.28515625" style="17" customWidth="1"/>
    <col min="11523" max="11523" width="3.140625" style="17" customWidth="1"/>
    <col min="11524" max="11771" width="9.140625" style="17"/>
    <col min="11772" max="11772" width="39.5703125" style="17" customWidth="1"/>
    <col min="11773" max="11773" width="14.5703125" style="17" bestFit="1" customWidth="1"/>
    <col min="11774" max="11774" width="14.5703125" style="17" customWidth="1"/>
    <col min="11775" max="11775" width="11.28515625" style="17" bestFit="1" customWidth="1"/>
    <col min="11776" max="11776" width="13.5703125" style="17" bestFit="1" customWidth="1"/>
    <col min="11777" max="11777" width="18" style="17" bestFit="1" customWidth="1"/>
    <col min="11778" max="11778" width="27.28515625" style="17" customWidth="1"/>
    <col min="11779" max="11779" width="3.140625" style="17" customWidth="1"/>
    <col min="11780" max="12027" width="9.140625" style="17"/>
    <col min="12028" max="12028" width="39.5703125" style="17" customWidth="1"/>
    <col min="12029" max="12029" width="14.5703125" style="17" bestFit="1" customWidth="1"/>
    <col min="12030" max="12030" width="14.5703125" style="17" customWidth="1"/>
    <col min="12031" max="12031" width="11.28515625" style="17" bestFit="1" customWidth="1"/>
    <col min="12032" max="12032" width="13.5703125" style="17" bestFit="1" customWidth="1"/>
    <col min="12033" max="12033" width="18" style="17" bestFit="1" customWidth="1"/>
    <col min="12034" max="12034" width="27.28515625" style="17" customWidth="1"/>
    <col min="12035" max="12035" width="3.140625" style="17" customWidth="1"/>
    <col min="12036" max="12283" width="9.140625" style="17"/>
    <col min="12284" max="12284" width="39.5703125" style="17" customWidth="1"/>
    <col min="12285" max="12285" width="14.5703125" style="17" bestFit="1" customWidth="1"/>
    <col min="12286" max="12286" width="14.5703125" style="17" customWidth="1"/>
    <col min="12287" max="12287" width="11.28515625" style="17" bestFit="1" customWidth="1"/>
    <col min="12288" max="12288" width="13.5703125" style="17" bestFit="1" customWidth="1"/>
    <col min="12289" max="12289" width="18" style="17" bestFit="1" customWidth="1"/>
    <col min="12290" max="12290" width="27.28515625" style="17" customWidth="1"/>
    <col min="12291" max="12291" width="3.140625" style="17" customWidth="1"/>
    <col min="12292" max="12539" width="9.140625" style="17"/>
    <col min="12540" max="12540" width="39.5703125" style="17" customWidth="1"/>
    <col min="12541" max="12541" width="14.5703125" style="17" bestFit="1" customWidth="1"/>
    <col min="12542" max="12542" width="14.5703125" style="17" customWidth="1"/>
    <col min="12543" max="12543" width="11.28515625" style="17" bestFit="1" customWidth="1"/>
    <col min="12544" max="12544" width="13.5703125" style="17" bestFit="1" customWidth="1"/>
    <col min="12545" max="12545" width="18" style="17" bestFit="1" customWidth="1"/>
    <col min="12546" max="12546" width="27.28515625" style="17" customWidth="1"/>
    <col min="12547" max="12547" width="3.140625" style="17" customWidth="1"/>
    <col min="12548" max="12795" width="9.140625" style="17"/>
    <col min="12796" max="12796" width="39.5703125" style="17" customWidth="1"/>
    <col min="12797" max="12797" width="14.5703125" style="17" bestFit="1" customWidth="1"/>
    <col min="12798" max="12798" width="14.5703125" style="17" customWidth="1"/>
    <col min="12799" max="12799" width="11.28515625" style="17" bestFit="1" customWidth="1"/>
    <col min="12800" max="12800" width="13.5703125" style="17" bestFit="1" customWidth="1"/>
    <col min="12801" max="12801" width="18" style="17" bestFit="1" customWidth="1"/>
    <col min="12802" max="12802" width="27.28515625" style="17" customWidth="1"/>
    <col min="12803" max="12803" width="3.140625" style="17" customWidth="1"/>
    <col min="12804" max="13051" width="9.140625" style="17"/>
    <col min="13052" max="13052" width="39.5703125" style="17" customWidth="1"/>
    <col min="13053" max="13053" width="14.5703125" style="17" bestFit="1" customWidth="1"/>
    <col min="13054" max="13054" width="14.5703125" style="17" customWidth="1"/>
    <col min="13055" max="13055" width="11.28515625" style="17" bestFit="1" customWidth="1"/>
    <col min="13056" max="13056" width="13.5703125" style="17" bestFit="1" customWidth="1"/>
    <col min="13057" max="13057" width="18" style="17" bestFit="1" customWidth="1"/>
    <col min="13058" max="13058" width="27.28515625" style="17" customWidth="1"/>
    <col min="13059" max="13059" width="3.140625" style="17" customWidth="1"/>
    <col min="13060" max="13307" width="9.140625" style="17"/>
    <col min="13308" max="13308" width="39.5703125" style="17" customWidth="1"/>
    <col min="13309" max="13309" width="14.5703125" style="17" bestFit="1" customWidth="1"/>
    <col min="13310" max="13310" width="14.5703125" style="17" customWidth="1"/>
    <col min="13311" max="13311" width="11.28515625" style="17" bestFit="1" customWidth="1"/>
    <col min="13312" max="13312" width="13.5703125" style="17" bestFit="1" customWidth="1"/>
    <col min="13313" max="13313" width="18" style="17" bestFit="1" customWidth="1"/>
    <col min="13314" max="13314" width="27.28515625" style="17" customWidth="1"/>
    <col min="13315" max="13315" width="3.140625" style="17" customWidth="1"/>
    <col min="13316" max="13563" width="9.140625" style="17"/>
    <col min="13564" max="13564" width="39.5703125" style="17" customWidth="1"/>
    <col min="13565" max="13565" width="14.5703125" style="17" bestFit="1" customWidth="1"/>
    <col min="13566" max="13566" width="14.5703125" style="17" customWidth="1"/>
    <col min="13567" max="13567" width="11.28515625" style="17" bestFit="1" customWidth="1"/>
    <col min="13568" max="13568" width="13.5703125" style="17" bestFit="1" customWidth="1"/>
    <col min="13569" max="13569" width="18" style="17" bestFit="1" customWidth="1"/>
    <col min="13570" max="13570" width="27.28515625" style="17" customWidth="1"/>
    <col min="13571" max="13571" width="3.140625" style="17" customWidth="1"/>
    <col min="13572" max="13819" width="9.140625" style="17"/>
    <col min="13820" max="13820" width="39.5703125" style="17" customWidth="1"/>
    <col min="13821" max="13821" width="14.5703125" style="17" bestFit="1" customWidth="1"/>
    <col min="13822" max="13822" width="14.5703125" style="17" customWidth="1"/>
    <col min="13823" max="13823" width="11.28515625" style="17" bestFit="1" customWidth="1"/>
    <col min="13824" max="13824" width="13.5703125" style="17" bestFit="1" customWidth="1"/>
    <col min="13825" max="13825" width="18" style="17" bestFit="1" customWidth="1"/>
    <col min="13826" max="13826" width="27.28515625" style="17" customWidth="1"/>
    <col min="13827" max="13827" width="3.140625" style="17" customWidth="1"/>
    <col min="13828" max="14075" width="9.140625" style="17"/>
    <col min="14076" max="14076" width="39.5703125" style="17" customWidth="1"/>
    <col min="14077" max="14077" width="14.5703125" style="17" bestFit="1" customWidth="1"/>
    <col min="14078" max="14078" width="14.5703125" style="17" customWidth="1"/>
    <col min="14079" max="14079" width="11.28515625" style="17" bestFit="1" customWidth="1"/>
    <col min="14080" max="14080" width="13.5703125" style="17" bestFit="1" customWidth="1"/>
    <col min="14081" max="14081" width="18" style="17" bestFit="1" customWidth="1"/>
    <col min="14082" max="14082" width="27.28515625" style="17" customWidth="1"/>
    <col min="14083" max="14083" width="3.140625" style="17" customWidth="1"/>
    <col min="14084" max="14331" width="9.140625" style="17"/>
    <col min="14332" max="14332" width="39.5703125" style="17" customWidth="1"/>
    <col min="14333" max="14333" width="14.5703125" style="17" bestFit="1" customWidth="1"/>
    <col min="14334" max="14334" width="14.5703125" style="17" customWidth="1"/>
    <col min="14335" max="14335" width="11.28515625" style="17" bestFit="1" customWidth="1"/>
    <col min="14336" max="14336" width="13.5703125" style="17" bestFit="1" customWidth="1"/>
    <col min="14337" max="14337" width="18" style="17" bestFit="1" customWidth="1"/>
    <col min="14338" max="14338" width="27.28515625" style="17" customWidth="1"/>
    <col min="14339" max="14339" width="3.140625" style="17" customWidth="1"/>
    <col min="14340" max="14587" width="9.140625" style="17"/>
    <col min="14588" max="14588" width="39.5703125" style="17" customWidth="1"/>
    <col min="14589" max="14589" width="14.5703125" style="17" bestFit="1" customWidth="1"/>
    <col min="14590" max="14590" width="14.5703125" style="17" customWidth="1"/>
    <col min="14591" max="14591" width="11.28515625" style="17" bestFit="1" customWidth="1"/>
    <col min="14592" max="14592" width="13.5703125" style="17" bestFit="1" customWidth="1"/>
    <col min="14593" max="14593" width="18" style="17" bestFit="1" customWidth="1"/>
    <col min="14594" max="14594" width="27.28515625" style="17" customWidth="1"/>
    <col min="14595" max="14595" width="3.140625" style="17" customWidth="1"/>
    <col min="14596" max="14843" width="9.140625" style="17"/>
    <col min="14844" max="14844" width="39.5703125" style="17" customWidth="1"/>
    <col min="14845" max="14845" width="14.5703125" style="17" bestFit="1" customWidth="1"/>
    <col min="14846" max="14846" width="14.5703125" style="17" customWidth="1"/>
    <col min="14847" max="14847" width="11.28515625" style="17" bestFit="1" customWidth="1"/>
    <col min="14848" max="14848" width="13.5703125" style="17" bestFit="1" customWidth="1"/>
    <col min="14849" max="14849" width="18" style="17" bestFit="1" customWidth="1"/>
    <col min="14850" max="14850" width="27.28515625" style="17" customWidth="1"/>
    <col min="14851" max="14851" width="3.140625" style="17" customWidth="1"/>
    <col min="14852" max="15099" width="9.140625" style="17"/>
    <col min="15100" max="15100" width="39.5703125" style="17" customWidth="1"/>
    <col min="15101" max="15101" width="14.5703125" style="17" bestFit="1" customWidth="1"/>
    <col min="15102" max="15102" width="14.5703125" style="17" customWidth="1"/>
    <col min="15103" max="15103" width="11.28515625" style="17" bestFit="1" customWidth="1"/>
    <col min="15104" max="15104" width="13.5703125" style="17" bestFit="1" customWidth="1"/>
    <col min="15105" max="15105" width="18" style="17" bestFit="1" customWidth="1"/>
    <col min="15106" max="15106" width="27.28515625" style="17" customWidth="1"/>
    <col min="15107" max="15107" width="3.140625" style="17" customWidth="1"/>
    <col min="15108" max="15355" width="9.140625" style="17"/>
    <col min="15356" max="15356" width="39.5703125" style="17" customWidth="1"/>
    <col min="15357" max="15357" width="14.5703125" style="17" bestFit="1" customWidth="1"/>
    <col min="15358" max="15358" width="14.5703125" style="17" customWidth="1"/>
    <col min="15359" max="15359" width="11.28515625" style="17" bestFit="1" customWidth="1"/>
    <col min="15360" max="15360" width="13.5703125" style="17" bestFit="1" customWidth="1"/>
    <col min="15361" max="15361" width="18" style="17" bestFit="1" customWidth="1"/>
    <col min="15362" max="15362" width="27.28515625" style="17" customWidth="1"/>
    <col min="15363" max="15363" width="3.140625" style="17" customWidth="1"/>
    <col min="15364" max="15611" width="9.140625" style="17"/>
    <col min="15612" max="15612" width="39.5703125" style="17" customWidth="1"/>
    <col min="15613" max="15613" width="14.5703125" style="17" bestFit="1" customWidth="1"/>
    <col min="15614" max="15614" width="14.5703125" style="17" customWidth="1"/>
    <col min="15615" max="15615" width="11.28515625" style="17" bestFit="1" customWidth="1"/>
    <col min="15616" max="15616" width="13.5703125" style="17" bestFit="1" customWidth="1"/>
    <col min="15617" max="15617" width="18" style="17" bestFit="1" customWidth="1"/>
    <col min="15618" max="15618" width="27.28515625" style="17" customWidth="1"/>
    <col min="15619" max="15619" width="3.140625" style="17" customWidth="1"/>
    <col min="15620" max="15867" width="9.140625" style="17"/>
    <col min="15868" max="15868" width="39.5703125" style="17" customWidth="1"/>
    <col min="15869" max="15869" width="14.5703125" style="17" bestFit="1" customWidth="1"/>
    <col min="15870" max="15870" width="14.5703125" style="17" customWidth="1"/>
    <col min="15871" max="15871" width="11.28515625" style="17" bestFit="1" customWidth="1"/>
    <col min="15872" max="15872" width="13.5703125" style="17" bestFit="1" customWidth="1"/>
    <col min="15873" max="15873" width="18" style="17" bestFit="1" customWidth="1"/>
    <col min="15874" max="15874" width="27.28515625" style="17" customWidth="1"/>
    <col min="15875" max="15875" width="3.140625" style="17" customWidth="1"/>
    <col min="15876" max="16123" width="9.140625" style="17"/>
    <col min="16124" max="16124" width="39.5703125" style="17" customWidth="1"/>
    <col min="16125" max="16125" width="14.5703125" style="17" bestFit="1" customWidth="1"/>
    <col min="16126" max="16126" width="14.5703125" style="17" customWidth="1"/>
    <col min="16127" max="16127" width="11.28515625" style="17" bestFit="1" customWidth="1"/>
    <col min="16128" max="16128" width="13.5703125" style="17" bestFit="1" customWidth="1"/>
    <col min="16129" max="16129" width="18" style="17" bestFit="1" customWidth="1"/>
    <col min="16130" max="16130" width="27.28515625" style="17" customWidth="1"/>
    <col min="16131" max="16131" width="3.140625" style="17" customWidth="1"/>
    <col min="16132" max="16384" width="9.140625" style="17"/>
  </cols>
  <sheetData>
    <row r="1" spans="1:12" s="13" customFormat="1" ht="10.5" customHeight="1" x14ac:dyDescent="0.2">
      <c r="A1" s="164"/>
      <c r="B1" s="68" t="str">
        <f>IF('Prilog B'!G4="","Molimo unijeti datum zaduženosti","")</f>
        <v>Molimo unijeti datum zaduženosti</v>
      </c>
      <c r="C1" s="68"/>
      <c r="D1" s="68"/>
      <c r="E1" s="68"/>
      <c r="F1" s="68"/>
      <c r="G1" s="68"/>
      <c r="H1" s="68"/>
      <c r="I1" s="12"/>
      <c r="L1" s="14">
        <f>G4+370</f>
        <v>370</v>
      </c>
    </row>
    <row r="2" spans="1:12" s="13" customFormat="1" ht="12.75" customHeight="1" x14ac:dyDescent="0.2">
      <c r="A2" s="167" t="s">
        <v>34</v>
      </c>
      <c r="B2" s="166"/>
      <c r="C2" s="19"/>
      <c r="D2" s="19"/>
      <c r="E2" s="19"/>
      <c r="F2" s="19"/>
      <c r="G2" s="181"/>
      <c r="H2" s="181"/>
      <c r="I2" s="12"/>
      <c r="L2" s="14"/>
    </row>
    <row r="3" spans="1:12" s="13" customFormat="1" ht="12" customHeight="1" x14ac:dyDescent="0.2">
      <c r="A3" s="210"/>
      <c r="B3" s="210"/>
      <c r="C3" s="232"/>
      <c r="D3" s="232"/>
      <c r="E3" s="232"/>
      <c r="F3" s="130"/>
      <c r="G3" s="165"/>
      <c r="H3" s="165"/>
      <c r="I3" s="12"/>
      <c r="L3" s="14"/>
    </row>
    <row r="4" spans="1:12" s="13" customFormat="1" ht="15.75" customHeight="1" x14ac:dyDescent="0.2">
      <c r="A4" s="211"/>
      <c r="B4" s="211"/>
      <c r="C4" s="212" t="str">
        <f>IF('Prilog B'!G4="","Molimo unijeti datum u polje Stanje na dan","")</f>
        <v>Molimo unijeti datum u polje Stanje na dan</v>
      </c>
      <c r="D4" s="212"/>
      <c r="E4" s="212"/>
      <c r="F4" s="130" t="s">
        <v>41</v>
      </c>
      <c r="G4" s="165"/>
      <c r="H4" s="165"/>
      <c r="I4" s="12"/>
      <c r="L4" s="14"/>
    </row>
    <row r="5" spans="1:12" s="13" customFormat="1" ht="11.25" customHeight="1" x14ac:dyDescent="0.2">
      <c r="G5" s="168"/>
      <c r="H5" s="194"/>
    </row>
    <row r="6" spans="1:12" s="13" customFormat="1" ht="15.6" customHeight="1" x14ac:dyDescent="0.2">
      <c r="A6" s="69" t="s">
        <v>42</v>
      </c>
      <c r="B6" s="70" t="s">
        <v>122</v>
      </c>
      <c r="C6" s="71" t="s">
        <v>43</v>
      </c>
      <c r="D6" s="72" t="s">
        <v>44</v>
      </c>
      <c r="E6" s="72" t="s">
        <v>45</v>
      </c>
      <c r="F6" s="70" t="s">
        <v>46</v>
      </c>
      <c r="G6" s="70" t="s">
        <v>47</v>
      </c>
      <c r="H6" s="195"/>
      <c r="L6" s="16"/>
    </row>
    <row r="7" spans="1:12" s="13" customFormat="1" ht="15.6" customHeight="1" x14ac:dyDescent="0.2">
      <c r="A7" s="73"/>
      <c r="B7" s="159"/>
      <c r="C7" s="132"/>
      <c r="D7" s="132"/>
      <c r="E7" s="75"/>
      <c r="F7" s="76"/>
      <c r="G7" s="77"/>
      <c r="H7" s="196"/>
    </row>
    <row r="8" spans="1:12" s="13" customFormat="1" ht="15.6" customHeight="1" x14ac:dyDescent="0.2">
      <c r="A8" s="73"/>
      <c r="B8" s="159"/>
      <c r="C8" s="132"/>
      <c r="D8" s="132"/>
      <c r="E8" s="75"/>
      <c r="F8" s="76"/>
      <c r="G8" s="77"/>
      <c r="H8" s="196"/>
    </row>
    <row r="9" spans="1:12" s="13" customFormat="1" ht="15.6" customHeight="1" x14ac:dyDescent="0.2">
      <c r="A9" s="73"/>
      <c r="B9" s="159"/>
      <c r="C9" s="132"/>
      <c r="D9" s="132"/>
      <c r="E9" s="75"/>
      <c r="F9" s="76"/>
      <c r="G9" s="77"/>
      <c r="H9" s="196"/>
    </row>
    <row r="10" spans="1:12" s="13" customFormat="1" ht="15.6" customHeight="1" x14ac:dyDescent="0.2">
      <c r="A10" s="73"/>
      <c r="B10" s="159"/>
      <c r="C10" s="132"/>
      <c r="D10" s="132"/>
      <c r="E10" s="75"/>
      <c r="F10" s="76"/>
      <c r="G10" s="77"/>
      <c r="H10" s="196"/>
    </row>
    <row r="11" spans="1:12" s="13" customFormat="1" ht="15.6" customHeight="1" x14ac:dyDescent="0.2">
      <c r="A11" s="73"/>
      <c r="B11" s="159"/>
      <c r="C11" s="132"/>
      <c r="D11" s="132"/>
      <c r="E11" s="75"/>
      <c r="F11" s="76"/>
      <c r="G11" s="77"/>
      <c r="H11" s="196"/>
    </row>
    <row r="12" spans="1:12" s="13" customFormat="1" ht="15.6" customHeight="1" x14ac:dyDescent="0.2">
      <c r="A12" s="69" t="s">
        <v>48</v>
      </c>
      <c r="B12" s="69" t="s">
        <v>49</v>
      </c>
      <c r="C12" s="69"/>
      <c r="D12" s="69"/>
      <c r="E12" s="69"/>
      <c r="F12" s="69"/>
      <c r="G12" s="69"/>
      <c r="H12" s="197"/>
    </row>
    <row r="13" spans="1:12" s="13" customFormat="1" ht="15.6" customHeight="1" x14ac:dyDescent="0.2">
      <c r="A13" s="73"/>
      <c r="B13" s="159"/>
      <c r="C13" s="132"/>
      <c r="D13" s="74"/>
      <c r="E13" s="75"/>
      <c r="F13" s="76"/>
      <c r="G13" s="78"/>
      <c r="H13" s="198"/>
    </row>
    <row r="14" spans="1:12" s="13" customFormat="1" ht="15.6" customHeight="1" x14ac:dyDescent="0.2">
      <c r="A14" s="79"/>
      <c r="B14" s="160"/>
      <c r="C14" s="133"/>
      <c r="D14" s="80"/>
      <c r="E14" s="81"/>
      <c r="F14" s="82"/>
      <c r="G14" s="83"/>
      <c r="H14" s="196"/>
    </row>
    <row r="15" spans="1:12" s="13" customFormat="1" ht="15.6" customHeight="1" x14ac:dyDescent="0.2">
      <c r="A15" s="73"/>
      <c r="B15" s="159"/>
      <c r="C15" s="132"/>
      <c r="D15" s="74"/>
      <c r="E15" s="75"/>
      <c r="F15" s="76"/>
      <c r="G15" s="77"/>
      <c r="H15" s="196"/>
    </row>
    <row r="16" spans="1:12" s="13" customFormat="1" ht="15.6" customHeight="1" x14ac:dyDescent="0.2">
      <c r="A16" s="69" t="s">
        <v>50</v>
      </c>
      <c r="B16" s="69" t="s">
        <v>51</v>
      </c>
      <c r="C16" s="69"/>
      <c r="D16" s="69"/>
      <c r="E16" s="69"/>
      <c r="F16" s="69"/>
      <c r="G16" s="69"/>
      <c r="H16" s="197"/>
    </row>
    <row r="17" spans="1:8" s="13" customFormat="1" ht="15.6" customHeight="1" x14ac:dyDescent="0.2">
      <c r="A17" s="73"/>
      <c r="B17" s="159"/>
      <c r="C17" s="132"/>
      <c r="D17" s="132"/>
      <c r="E17" s="75"/>
      <c r="F17" s="76"/>
      <c r="G17" s="77"/>
      <c r="H17" s="196"/>
    </row>
    <row r="18" spans="1:8" s="13" customFormat="1" ht="15.6" customHeight="1" x14ac:dyDescent="0.2">
      <c r="A18" s="73"/>
      <c r="B18" s="159"/>
      <c r="C18" s="132"/>
      <c r="D18" s="132"/>
      <c r="E18" s="75"/>
      <c r="F18" s="76"/>
      <c r="G18" s="77"/>
      <c r="H18" s="196"/>
    </row>
    <row r="19" spans="1:8" s="13" customFormat="1" ht="15.6" customHeight="1" x14ac:dyDescent="0.2">
      <c r="A19" s="73"/>
      <c r="B19" s="159"/>
      <c r="C19" s="132"/>
      <c r="D19" s="132"/>
      <c r="E19" s="75"/>
      <c r="F19" s="76"/>
      <c r="G19" s="77"/>
      <c r="H19" s="196"/>
    </row>
    <row r="20" spans="1:8" s="13" customFormat="1" ht="15.6" customHeight="1" x14ac:dyDescent="0.2">
      <c r="A20" s="73"/>
      <c r="B20" s="159"/>
      <c r="C20" s="132"/>
      <c r="D20" s="132"/>
      <c r="E20" s="75"/>
      <c r="F20" s="76"/>
      <c r="G20" s="77"/>
      <c r="H20" s="196"/>
    </row>
    <row r="21" spans="1:8" s="13" customFormat="1" ht="15.6" customHeight="1" x14ac:dyDescent="0.2">
      <c r="A21" s="73"/>
      <c r="B21" s="159"/>
      <c r="C21" s="132"/>
      <c r="D21" s="132"/>
      <c r="E21" s="75"/>
      <c r="F21" s="76"/>
      <c r="G21" s="77"/>
      <c r="H21" s="196"/>
    </row>
    <row r="22" spans="1:8" s="13" customFormat="1" ht="15.6" customHeight="1" x14ac:dyDescent="0.2">
      <c r="A22" s="69" t="s">
        <v>52</v>
      </c>
      <c r="B22" s="69" t="s">
        <v>53</v>
      </c>
      <c r="C22" s="69"/>
      <c r="D22" s="69"/>
      <c r="E22" s="69"/>
      <c r="F22" s="69"/>
      <c r="G22" s="69"/>
      <c r="H22" s="197"/>
    </row>
    <row r="23" spans="1:8" s="13" customFormat="1" ht="15.6" customHeight="1" x14ac:dyDescent="0.2">
      <c r="A23" s="73"/>
      <c r="B23" s="159"/>
      <c r="C23" s="132"/>
      <c r="D23" s="132"/>
      <c r="E23" s="75"/>
      <c r="F23" s="76"/>
      <c r="G23" s="77"/>
      <c r="H23" s="196"/>
    </row>
    <row r="24" spans="1:8" s="13" customFormat="1" ht="15.6" customHeight="1" x14ac:dyDescent="0.2">
      <c r="A24" s="73"/>
      <c r="B24" s="159"/>
      <c r="C24" s="132"/>
      <c r="D24" s="132"/>
      <c r="E24" s="75"/>
      <c r="F24" s="76"/>
      <c r="G24" s="77"/>
      <c r="H24" s="196"/>
    </row>
    <row r="25" spans="1:8" s="13" customFormat="1" ht="15.6" customHeight="1" x14ac:dyDescent="0.2">
      <c r="A25" s="69" t="s">
        <v>54</v>
      </c>
      <c r="B25" s="69" t="s">
        <v>55</v>
      </c>
      <c r="C25" s="69"/>
      <c r="D25" s="69"/>
      <c r="E25" s="69"/>
      <c r="F25" s="69"/>
      <c r="G25" s="69"/>
      <c r="H25" s="197"/>
    </row>
    <row r="26" spans="1:8" s="13" customFormat="1" ht="15.6" customHeight="1" x14ac:dyDescent="0.2">
      <c r="A26" s="73"/>
      <c r="B26" s="159"/>
      <c r="C26" s="132"/>
      <c r="D26" s="132"/>
      <c r="E26" s="75"/>
      <c r="F26" s="76"/>
      <c r="G26" s="77"/>
      <c r="H26" s="196"/>
    </row>
    <row r="27" spans="1:8" s="13" customFormat="1" ht="15.6" customHeight="1" x14ac:dyDescent="0.2">
      <c r="A27" s="73"/>
      <c r="B27" s="159"/>
      <c r="C27" s="132"/>
      <c r="D27" s="132"/>
      <c r="E27" s="75"/>
      <c r="F27" s="76"/>
      <c r="G27" s="77"/>
      <c r="H27" s="196"/>
    </row>
    <row r="28" spans="1:8" s="13" customFormat="1" ht="14.25" customHeight="1" x14ac:dyDescent="0.2">
      <c r="A28" s="66" t="s">
        <v>135</v>
      </c>
      <c r="B28" s="36"/>
      <c r="C28" s="36"/>
      <c r="D28" s="36"/>
      <c r="E28" s="36"/>
      <c r="F28" s="36"/>
      <c r="G28" s="65"/>
      <c r="H28" s="65"/>
    </row>
    <row r="29" spans="1:8" s="13" customFormat="1" x14ac:dyDescent="0.2">
      <c r="A29" s="66" t="s">
        <v>151</v>
      </c>
      <c r="B29" s="36"/>
      <c r="C29" s="36"/>
      <c r="D29" s="36"/>
      <c r="E29" s="36"/>
      <c r="F29" s="36"/>
      <c r="G29" s="65"/>
      <c r="H29" s="65"/>
    </row>
    <row r="30" spans="1:8" s="13" customFormat="1" x14ac:dyDescent="0.2">
      <c r="A30" s="66"/>
      <c r="B30" s="36"/>
      <c r="C30" s="36"/>
      <c r="D30" s="36"/>
      <c r="E30" s="36"/>
      <c r="F30" s="36"/>
      <c r="G30" s="65"/>
      <c r="H30" s="65"/>
    </row>
    <row r="31" spans="1:8" s="13" customFormat="1" x14ac:dyDescent="0.2">
      <c r="A31" s="192" t="s">
        <v>148</v>
      </c>
      <c r="B31" s="36"/>
      <c r="C31" s="36"/>
      <c r="D31" s="36"/>
      <c r="E31" s="36"/>
      <c r="F31" s="36"/>
      <c r="G31" s="65"/>
      <c r="H31" s="65"/>
    </row>
    <row r="32" spans="1:8" x14ac:dyDescent="0.2">
      <c r="A32" s="37"/>
      <c r="B32" s="37"/>
      <c r="C32" s="37"/>
      <c r="D32" s="37"/>
      <c r="E32" s="37"/>
      <c r="F32" s="37"/>
      <c r="G32" s="37"/>
      <c r="H32" s="199"/>
    </row>
    <row r="33" spans="1:20" ht="14.1" customHeight="1" x14ac:dyDescent="0.2">
      <c r="A33" s="142" t="s">
        <v>143</v>
      </c>
      <c r="B33" s="143">
        <f>L45+L47+L49+L51+L53</f>
        <v>0</v>
      </c>
      <c r="C33" s="22"/>
      <c r="D33" s="226" t="s">
        <v>56</v>
      </c>
      <c r="E33" s="227"/>
      <c r="F33" s="228"/>
      <c r="G33" s="141">
        <f>SUM(R45:R48)</f>
        <v>0</v>
      </c>
      <c r="H33" s="200"/>
      <c r="I33" s="23"/>
    </row>
    <row r="34" spans="1:20" ht="14.1" customHeight="1" x14ac:dyDescent="0.2">
      <c r="A34" s="144" t="s">
        <v>144</v>
      </c>
      <c r="B34" s="143">
        <f>L57+L58</f>
        <v>0</v>
      </c>
      <c r="C34" s="22"/>
      <c r="D34" s="226" t="s">
        <v>57</v>
      </c>
      <c r="E34" s="227"/>
      <c r="F34" s="228"/>
      <c r="G34" s="141">
        <f>SUM(R50:R52)</f>
        <v>0</v>
      </c>
      <c r="H34" s="200"/>
      <c r="I34" s="23"/>
    </row>
    <row r="35" spans="1:20" ht="14.1" customHeight="1" x14ac:dyDescent="0.2">
      <c r="A35" s="147" t="s">
        <v>58</v>
      </c>
      <c r="B35" s="148">
        <f>B33+B34</f>
        <v>0</v>
      </c>
      <c r="C35" s="22"/>
      <c r="D35" s="229" t="s">
        <v>59</v>
      </c>
      <c r="E35" s="230"/>
      <c r="F35" s="231"/>
      <c r="G35" s="153">
        <f>G33+G34</f>
        <v>0</v>
      </c>
      <c r="H35" s="201"/>
      <c r="I35" s="23"/>
    </row>
    <row r="36" spans="1:20" ht="14.1" customHeight="1" x14ac:dyDescent="0.2">
      <c r="A36" s="145" t="s">
        <v>60</v>
      </c>
      <c r="B36" s="143">
        <f>N45+N46</f>
        <v>0</v>
      </c>
      <c r="C36" s="22"/>
      <c r="D36" s="226" t="s">
        <v>118</v>
      </c>
      <c r="E36" s="227"/>
      <c r="F36" s="228"/>
      <c r="G36" s="141">
        <f>T46</f>
        <v>0</v>
      </c>
      <c r="H36" s="200"/>
      <c r="I36" s="23"/>
    </row>
    <row r="37" spans="1:20" ht="14.1" customHeight="1" thickBot="1" x14ac:dyDescent="0.25">
      <c r="A37" s="145" t="s">
        <v>61</v>
      </c>
      <c r="B37" s="143">
        <f>N50+N51</f>
        <v>0</v>
      </c>
      <c r="C37" s="22"/>
      <c r="D37" s="214" t="s">
        <v>119</v>
      </c>
      <c r="E37" s="215"/>
      <c r="F37" s="216"/>
      <c r="G37" s="154">
        <f>T51</f>
        <v>0</v>
      </c>
      <c r="H37" s="200"/>
      <c r="I37" s="23"/>
    </row>
    <row r="38" spans="1:20" ht="14.1" customHeight="1" thickTop="1" thickBot="1" x14ac:dyDescent="0.25">
      <c r="A38" s="145" t="s">
        <v>62</v>
      </c>
      <c r="B38" s="143">
        <f>N47</f>
        <v>0</v>
      </c>
      <c r="C38" s="22"/>
      <c r="D38" s="217" t="s">
        <v>120</v>
      </c>
      <c r="E38" s="218"/>
      <c r="F38" s="219"/>
      <c r="G38" s="155">
        <f>G36+G37</f>
        <v>0</v>
      </c>
      <c r="H38" s="201"/>
      <c r="I38" s="23"/>
    </row>
    <row r="39" spans="1:20" ht="14.1" customHeight="1" thickTop="1" x14ac:dyDescent="0.2">
      <c r="A39" s="149" t="s">
        <v>63</v>
      </c>
      <c r="B39" s="150">
        <f>B36+B37+B38</f>
        <v>0</v>
      </c>
      <c r="C39" s="22"/>
      <c r="D39" s="220" t="s">
        <v>88</v>
      </c>
      <c r="E39" s="221"/>
      <c r="F39" s="222"/>
      <c r="G39" s="156">
        <f>B33+B36+B38+B40+G33+G36</f>
        <v>0</v>
      </c>
      <c r="H39" s="201"/>
      <c r="I39" s="23"/>
    </row>
    <row r="40" spans="1:20" ht="14.1" customHeight="1" x14ac:dyDescent="0.2">
      <c r="A40" s="146" t="s">
        <v>145</v>
      </c>
      <c r="B40" s="143">
        <f>P45+P46</f>
        <v>0</v>
      </c>
      <c r="C40" s="22"/>
      <c r="D40" s="223" t="s">
        <v>89</v>
      </c>
      <c r="E40" s="224"/>
      <c r="F40" s="224"/>
      <c r="G40" s="157">
        <f>B34+B37+B41+G34+G37</f>
        <v>0</v>
      </c>
      <c r="H40" s="201"/>
      <c r="I40" s="23"/>
    </row>
    <row r="41" spans="1:20" ht="14.1" customHeight="1" x14ac:dyDescent="0.2">
      <c r="A41" s="146" t="s">
        <v>146</v>
      </c>
      <c r="B41" s="143">
        <f>P50+P51</f>
        <v>0</v>
      </c>
      <c r="C41" s="22"/>
      <c r="D41" s="223" t="s">
        <v>90</v>
      </c>
      <c r="E41" s="224"/>
      <c r="F41" s="225"/>
      <c r="G41" s="157">
        <f>G39+G40</f>
        <v>0</v>
      </c>
      <c r="H41" s="201"/>
      <c r="I41" s="23"/>
    </row>
    <row r="42" spans="1:20" ht="14.1" customHeight="1" x14ac:dyDescent="0.2">
      <c r="A42" s="151" t="s">
        <v>64</v>
      </c>
      <c r="B42" s="152">
        <f>B40+B41</f>
        <v>0</v>
      </c>
      <c r="C42" s="22"/>
      <c r="D42" s="223" t="s">
        <v>65</v>
      </c>
      <c r="E42" s="224"/>
      <c r="F42" s="225"/>
      <c r="G42" s="174">
        <f>SUM(L68:L75)</f>
        <v>0</v>
      </c>
      <c r="H42" s="202"/>
      <c r="I42" s="23"/>
    </row>
    <row r="43" spans="1:20" ht="12.75" customHeight="1" x14ac:dyDescent="0.2">
      <c r="A43" s="190"/>
      <c r="B43" s="38"/>
      <c r="C43" s="21"/>
      <c r="D43" s="213"/>
      <c r="E43" s="213"/>
      <c r="F43" s="213"/>
      <c r="G43" s="39"/>
      <c r="H43" s="203"/>
      <c r="I43" s="23"/>
    </row>
    <row r="44" spans="1:20" ht="15" x14ac:dyDescent="0.25">
      <c r="A44" s="191"/>
      <c r="H44" s="204"/>
      <c r="I44" s="25"/>
    </row>
    <row r="45" spans="1:20" x14ac:dyDescent="0.2">
      <c r="A45" s="131"/>
      <c r="L45" s="20">
        <f>SUMPRODUCT(($F$7:$F$43&lt;$L$1)*($A$7:$A$43="Kredit")*$C$7:$C$43)</f>
        <v>0</v>
      </c>
      <c r="M45" s="18"/>
      <c r="N45" s="18">
        <f>SUMPRODUCT(($F$7:$F$43&lt;$L$1)*($A$7:$A$43="Garancija - platežna")*$C$7:$C$43)</f>
        <v>0</v>
      </c>
      <c r="O45" s="18"/>
      <c r="P45" s="18">
        <f>SUMPRODUCT(($F$7:$F$43&lt;$L$1)*($A$7:$A$43="Leasing - financijski")*$C$7:$C$43)</f>
        <v>0</v>
      </c>
      <c r="Q45" s="18"/>
      <c r="R45" s="18">
        <f>SUMPRODUCT(($F$7:$F$43&lt;$L$1)*($A$7:$A$43 ="Jamstvo po kreditu")*$C$7:$C$43)</f>
        <v>0</v>
      </c>
      <c r="S45" s="18"/>
      <c r="T45" s="17">
        <f>SUMPRODUCT(($F$7:$F$30&lt;$L$1)*($A$7:$A$30="Pozajmica - vlasnik")*$C$7:$C$30)</f>
        <v>0</v>
      </c>
    </row>
    <row r="46" spans="1:20" x14ac:dyDescent="0.2">
      <c r="L46" s="18" t="s">
        <v>72</v>
      </c>
      <c r="M46" s="18"/>
      <c r="N46" s="18">
        <f>SUMPRODUCT(($F$7:$F$43&lt;$L$1)*($A$7:$A$43="Garancija - činidbena")*$C$7:$C$43)</f>
        <v>0</v>
      </c>
      <c r="O46" s="18"/>
      <c r="P46" s="18">
        <f>SUMPRODUCT(($F$7:$F$43&lt;$L$1)*($A$7:$A$43="Leasing - operativni")*$C$7:$C$43)</f>
        <v>0</v>
      </c>
      <c r="Q46" s="18"/>
      <c r="R46" s="18">
        <f>(SUMPRODUCT(($A$7:$A$43="Jamstvo po revolvingu/prekoračenju")*$C$7:$C$43))</f>
        <v>0</v>
      </c>
      <c r="S46" s="18"/>
      <c r="T46" s="17">
        <f>SUMPRODUCT(($F$7:$F$30&lt;$L$1)*($A$7:$A$30="Pozajmica - ostali")*$C$7:$C$30)</f>
        <v>0</v>
      </c>
    </row>
    <row r="47" spans="1:20" ht="13.5" x14ac:dyDescent="0.2">
      <c r="A47" s="35"/>
      <c r="L47" s="18">
        <f>SUMIFS($C$7:$C$43,$A$7:$A$43,"=Kartica")</f>
        <v>0</v>
      </c>
      <c r="M47" s="18"/>
      <c r="N47" s="18">
        <f>SUMPRODUCT(($A$7:$A$43="Akreditiv")*$C$7:$C$43)</f>
        <v>0</v>
      </c>
      <c r="O47" s="18" t="s">
        <v>73</v>
      </c>
      <c r="P47" s="18"/>
      <c r="Q47" s="18"/>
      <c r="R47" s="18">
        <f>SUMPRODUCT(($F$7:$F$43&lt;$L$1)*($A$7:$A$43="Jamstvo po garanciji")*$C$7:$C$43)</f>
        <v>0</v>
      </c>
      <c r="S47" s="18"/>
    </row>
    <row r="48" spans="1:20" ht="13.5" x14ac:dyDescent="0.2">
      <c r="A48" s="35"/>
      <c r="L48" s="18" t="s">
        <v>74</v>
      </c>
      <c r="M48" s="18"/>
      <c r="N48" s="18"/>
      <c r="O48" s="18"/>
      <c r="P48" s="18"/>
      <c r="Q48" s="18"/>
      <c r="R48" s="18">
        <f>SUMPRODUCT(($F$7:$F$43&lt;$L$1)*($A$7:$A$43="Jamstvo po leasingu")*$C$7:$C$43)</f>
        <v>0</v>
      </c>
      <c r="S48" s="18"/>
    </row>
    <row r="49" spans="1:20" ht="13.5" x14ac:dyDescent="0.2">
      <c r="A49" s="35"/>
      <c r="L49" s="18">
        <f>SUMIFS($C$7:$C$43,$A$7:$A$43,"=Prekoračenje po računu")</f>
        <v>0</v>
      </c>
      <c r="M49" s="18"/>
      <c r="N49" s="18" t="s">
        <v>75</v>
      </c>
      <c r="O49" s="18"/>
      <c r="P49" s="18" t="s">
        <v>76</v>
      </c>
      <c r="Q49" s="18"/>
      <c r="R49" s="18" t="s">
        <v>77</v>
      </c>
      <c r="S49" s="18"/>
      <c r="T49" s="17" t="s">
        <v>78</v>
      </c>
    </row>
    <row r="50" spans="1:20" x14ac:dyDescent="0.2">
      <c r="L50" s="18" t="s">
        <v>79</v>
      </c>
      <c r="M50" s="18"/>
      <c r="N50" s="18">
        <f>SUMPRODUCT(($F$7:$F$43&gt;=$L$1)*($A$7:$A$43="Garancija - platežna")*$C$7:$C$43)</f>
        <v>0</v>
      </c>
      <c r="O50" s="18"/>
      <c r="P50" s="18">
        <f>SUMPRODUCT(($F$7:$F$43&gt;=$L$1)*($A$7:$A$43="Leasing - financijski")*$C$7:$C$43)</f>
        <v>0</v>
      </c>
      <c r="Q50" s="18"/>
      <c r="R50" s="18">
        <f>SUMPRODUCT(($F$7:$F$43&gt;=$L$1)*($A$7:$A$43="Jamstvo po kreditu")*$C$7:$C$43)</f>
        <v>0</v>
      </c>
      <c r="S50" s="18"/>
      <c r="T50" s="17">
        <f>SUMPRODUCT(($F$7:$F$30&gt;=$L$1)*($A$7:$A$30="Pozajmica - vlasnik")*$C$7:$C$30)</f>
        <v>0</v>
      </c>
    </row>
    <row r="51" spans="1:20" x14ac:dyDescent="0.2">
      <c r="L51" s="18">
        <f>SUMIFS($C$7:$C$43,$A$7:$A$43,"Kredit - revolving")</f>
        <v>0</v>
      </c>
      <c r="M51" s="18"/>
      <c r="N51" s="18">
        <f>SUMPRODUCT(($F$7:$F$43&gt;=$L$1)*($A$7:$A$43="Garancija - činidbena")*$C$7:$C$43)</f>
        <v>0</v>
      </c>
      <c r="O51" s="18"/>
      <c r="P51" s="18">
        <f>SUMPRODUCT(($F$7:$F$43&gt;=$L$1)*($A$7:$A$43="Leasing - operativni")*$C$7:$C$43)</f>
        <v>0</v>
      </c>
      <c r="Q51" s="18"/>
      <c r="R51" s="18">
        <f>SUMPRODUCT(($F$7:$F$43&gt;=$L$1)*($A$7:$A$43="Jamstvo po garanciji")*$C$7:$C$43)</f>
        <v>0</v>
      </c>
      <c r="S51" s="18"/>
      <c r="T51" s="17">
        <f>SUMPRODUCT(($F$7:$F$30&gt;=$L$1)*($A$7:$A$30="Pozajmica - ostali")*$C$7:$C$30)</f>
        <v>0</v>
      </c>
    </row>
    <row r="52" spans="1:20" x14ac:dyDescent="0.2">
      <c r="L52" s="18" t="s">
        <v>22</v>
      </c>
      <c r="M52" s="18"/>
      <c r="N52" s="18"/>
      <c r="O52" s="18"/>
      <c r="P52" s="18"/>
      <c r="Q52" s="18"/>
      <c r="R52" s="18">
        <f>SUMPRODUCT(($F$7:$F$43&gt;=$L$1)*($A$7:$A$43="Jamstvo po leasingu")*$C$7:$C$43)</f>
        <v>0</v>
      </c>
      <c r="S52" s="18"/>
    </row>
    <row r="53" spans="1:20" x14ac:dyDescent="0.2">
      <c r="L53" s="18">
        <f>SUMPRODUCT(($F$7:$F$43&lt;$L$1)*($A$7:$A$43="Factoring")*$C$7:$C$43)</f>
        <v>0</v>
      </c>
      <c r="M53" s="18"/>
      <c r="N53" s="18"/>
      <c r="O53" s="18"/>
      <c r="P53" s="18"/>
      <c r="Q53" s="18"/>
      <c r="R53" s="18"/>
      <c r="S53" s="18"/>
    </row>
    <row r="54" spans="1:20" x14ac:dyDescent="0.2">
      <c r="L54" s="18"/>
      <c r="M54" s="18"/>
      <c r="N54" s="18"/>
      <c r="O54" s="18"/>
      <c r="P54" s="18"/>
      <c r="Q54" s="18"/>
      <c r="R54" s="18"/>
      <c r="S54" s="18"/>
    </row>
    <row r="55" spans="1:20" x14ac:dyDescent="0.2">
      <c r="L55" s="18"/>
      <c r="M55" s="18"/>
      <c r="N55" s="18"/>
      <c r="O55" s="18"/>
      <c r="P55" s="18"/>
      <c r="Q55" s="18"/>
      <c r="R55" s="18"/>
      <c r="S55" s="18"/>
    </row>
    <row r="56" spans="1:20" x14ac:dyDescent="0.2">
      <c r="L56" s="18" t="s">
        <v>80</v>
      </c>
      <c r="M56" s="18"/>
      <c r="N56" s="18"/>
      <c r="O56" s="18"/>
      <c r="P56" s="18"/>
      <c r="Q56" s="18"/>
      <c r="R56" s="18"/>
      <c r="S56" s="18"/>
    </row>
    <row r="57" spans="1:20" x14ac:dyDescent="0.2">
      <c r="L57" s="18">
        <f>SUMPRODUCT(($F$7:$F$43&gt;=$L$1)*($A$7:$A$43="Kredit")*$C$7:$C$43)</f>
        <v>0</v>
      </c>
      <c r="M57" s="18"/>
      <c r="N57" s="18"/>
      <c r="O57" s="18"/>
      <c r="P57" s="18"/>
      <c r="Q57" s="18"/>
      <c r="R57" s="18"/>
      <c r="S57" s="18"/>
    </row>
    <row r="58" spans="1:20" x14ac:dyDescent="0.2">
      <c r="L58" s="18">
        <f>SUMPRODUCT(($F$7:$F$43&gt;=$L$1)*($A$7:$A$43="Factoring")*$C$7:$C$43)</f>
        <v>0</v>
      </c>
      <c r="M58" s="18"/>
      <c r="N58" s="18"/>
      <c r="O58" s="18"/>
      <c r="P58" s="18"/>
      <c r="Q58" s="18"/>
      <c r="R58" s="18"/>
      <c r="S58" s="18"/>
    </row>
    <row r="67" spans="12:13" x14ac:dyDescent="0.2">
      <c r="L67" s="17" t="s">
        <v>81</v>
      </c>
    </row>
    <row r="68" spans="12:13" x14ac:dyDescent="0.2">
      <c r="L68" s="17">
        <f>SUMPRODUCT(($E$7:$E$30="Mjesečno")*($A$7:$A$30="Kredit")*($F$7:$F$30&gt;$L$1)*($D$7:$D$30)*12)</f>
        <v>0</v>
      </c>
    </row>
    <row r="69" spans="12:13" x14ac:dyDescent="0.2">
      <c r="L69" s="17">
        <f>SUMPRODUCT(($E$7:$E$30="Kvartalno")*($A$7:$A$30="Kredit")*($F$7:$F$30&gt;$L$1)*($D$7:$D$30)*4)</f>
        <v>0</v>
      </c>
    </row>
    <row r="70" spans="12:13" x14ac:dyDescent="0.2">
      <c r="L70" s="17">
        <f>SUMPRODUCT(($A$7:$A$30="Leasing - financijski")*($E$7:$E$30="Mjesečno")*($F$7:$F$30&gt;$L$1)*($D$7:$D$30)*12)</f>
        <v>0</v>
      </c>
      <c r="M70" s="17" t="s">
        <v>82</v>
      </c>
    </row>
    <row r="71" spans="12:13" x14ac:dyDescent="0.2">
      <c r="L71" s="17">
        <f>SUMPRODUCT(($A$7:$A$30="Leasing - financijski")*($E$7:$E$30="Kvartalno")*($F$7:$F$30&gt;$L$1)*($D$7:$D$30)*4)</f>
        <v>0</v>
      </c>
      <c r="M71" s="17" t="s">
        <v>83</v>
      </c>
    </row>
    <row r="72" spans="12:13" x14ac:dyDescent="0.2">
      <c r="L72" s="17">
        <f>SUMPRODUCT(($A$7:$A$30="Jamstvo po kreditu")*($E$7:$E$30="Mjesečno")*($F$7:$F$30&gt;$L$1)*($D$7:$D$30)*12)</f>
        <v>0</v>
      </c>
      <c r="M72" s="17" t="s">
        <v>84</v>
      </c>
    </row>
    <row r="73" spans="12:13" x14ac:dyDescent="0.2">
      <c r="L73" s="17">
        <f>SUMPRODUCT(($A$7:$A$30="Jamstvo po kreditu")*($E$7:$E$30="Kvartalno")*($F$7:$F$30&gt;$L$1)*($D$7:$D$30)*4)</f>
        <v>0</v>
      </c>
      <c r="M73" s="17" t="s">
        <v>85</v>
      </c>
    </row>
    <row r="74" spans="12:13" x14ac:dyDescent="0.2">
      <c r="L74" s="17">
        <f>SUMPRODUCT(($A$7:$A$30="Jamstvo po leasingu")*($E$7:$E$30="Mjesečno")*($F$7:$F$30&gt;$L$1)*($D$7:$D$30)*12)</f>
        <v>0</v>
      </c>
      <c r="M74" s="17" t="s">
        <v>86</v>
      </c>
    </row>
    <row r="75" spans="12:13" x14ac:dyDescent="0.2">
      <c r="L75" s="17">
        <f>SUMPRODUCT(($A$7:$A$30="Jamstvo po leasingu")*($E$7:$E$30="Kvartalno")*($F$7:$F$30&gt;$L$1)*($D$7:$D$30)*4)</f>
        <v>0</v>
      </c>
      <c r="M75" s="17" t="s">
        <v>87</v>
      </c>
    </row>
  </sheetData>
  <sheetProtection password="DC7D" sheet="1" objects="1" scenarios="1" insertRows="0" deleteRows="0"/>
  <mergeCells count="14">
    <mergeCell ref="A3:B4"/>
    <mergeCell ref="C4:E4"/>
    <mergeCell ref="D43:F43"/>
    <mergeCell ref="D37:F37"/>
    <mergeCell ref="D38:F38"/>
    <mergeCell ref="D39:F39"/>
    <mergeCell ref="D40:F40"/>
    <mergeCell ref="D41:F41"/>
    <mergeCell ref="D42:F42"/>
    <mergeCell ref="D33:F33"/>
    <mergeCell ref="D34:F34"/>
    <mergeCell ref="D35:F35"/>
    <mergeCell ref="D36:F36"/>
    <mergeCell ref="C3:E3"/>
  </mergeCells>
  <dataValidations count="14">
    <dataValidation errorStyle="information" allowBlank="1" showInputMessage="1" showErrorMessage="1" error="Moguć unos samo numeričke vrijednosti u kunama, bez lipa" promptTitle="Unos numeričke vrijednosti" sqref="C16:D21"/>
    <dataValidation showInputMessage="1" showErrorMessage="1" sqref="G6"/>
    <dataValidation type="whole" errorStyle="information" allowBlank="1" showInputMessage="1" showErrorMessage="1" error="Moguć unos samo numeričke vrijednosti u kunama, bez lipa" promptTitle="Unos numeričke vrijednosti" sqref="C65529:E65567 IU65529:IV65567 SQ65529:SR65567 ACM65529:ACN65567 AMI65529:AMJ65567 AWE65529:AWF65567 BGA65529:BGB65567 BPW65529:BPX65567 BZS65529:BZT65567 CJO65529:CJP65567 CTK65529:CTL65567 DDG65529:DDH65567 DNC65529:DND65567 DWY65529:DWZ65567 EGU65529:EGV65567 EQQ65529:EQR65567 FAM65529:FAN65567 FKI65529:FKJ65567 FUE65529:FUF65567 GEA65529:GEB65567 GNW65529:GNX65567 GXS65529:GXT65567 HHO65529:HHP65567 HRK65529:HRL65567 IBG65529:IBH65567 ILC65529:ILD65567 IUY65529:IUZ65567 JEU65529:JEV65567 JOQ65529:JOR65567 JYM65529:JYN65567 KII65529:KIJ65567 KSE65529:KSF65567 LCA65529:LCB65567 LLW65529:LLX65567 LVS65529:LVT65567 MFO65529:MFP65567 MPK65529:MPL65567 MZG65529:MZH65567 NJC65529:NJD65567 NSY65529:NSZ65567 OCU65529:OCV65567 OMQ65529:OMR65567 OWM65529:OWN65567 PGI65529:PGJ65567 PQE65529:PQF65567 QAA65529:QAB65567 QJW65529:QJX65567 QTS65529:QTT65567 RDO65529:RDP65567 RNK65529:RNL65567 RXG65529:RXH65567 SHC65529:SHD65567 SQY65529:SQZ65567 TAU65529:TAV65567 TKQ65529:TKR65567 TUM65529:TUN65567 UEI65529:UEJ65567 UOE65529:UOF65567 UYA65529:UYB65567 VHW65529:VHX65567 VRS65529:VRT65567 WBO65529:WBP65567 WLK65529:WLL65567 WVG65529:WVH65567 C131065:E131103 IU131065:IV131103 SQ131065:SR131103 ACM131065:ACN131103 AMI131065:AMJ131103 AWE131065:AWF131103 BGA131065:BGB131103 BPW131065:BPX131103 BZS131065:BZT131103 CJO131065:CJP131103 CTK131065:CTL131103 DDG131065:DDH131103 DNC131065:DND131103 DWY131065:DWZ131103 EGU131065:EGV131103 EQQ131065:EQR131103 FAM131065:FAN131103 FKI131065:FKJ131103 FUE131065:FUF131103 GEA131065:GEB131103 GNW131065:GNX131103 GXS131065:GXT131103 HHO131065:HHP131103 HRK131065:HRL131103 IBG131065:IBH131103 ILC131065:ILD131103 IUY131065:IUZ131103 JEU131065:JEV131103 JOQ131065:JOR131103 JYM131065:JYN131103 KII131065:KIJ131103 KSE131065:KSF131103 LCA131065:LCB131103 LLW131065:LLX131103 LVS131065:LVT131103 MFO131065:MFP131103 MPK131065:MPL131103 MZG131065:MZH131103 NJC131065:NJD131103 NSY131065:NSZ131103 OCU131065:OCV131103 OMQ131065:OMR131103 OWM131065:OWN131103 PGI131065:PGJ131103 PQE131065:PQF131103 QAA131065:QAB131103 QJW131065:QJX131103 QTS131065:QTT131103 RDO131065:RDP131103 RNK131065:RNL131103 RXG131065:RXH131103 SHC131065:SHD131103 SQY131065:SQZ131103 TAU131065:TAV131103 TKQ131065:TKR131103 TUM131065:TUN131103 UEI131065:UEJ131103 UOE131065:UOF131103 UYA131065:UYB131103 VHW131065:VHX131103 VRS131065:VRT131103 WBO131065:WBP131103 WLK131065:WLL131103 WVG131065:WVH131103 C196601:E196639 IU196601:IV196639 SQ196601:SR196639 ACM196601:ACN196639 AMI196601:AMJ196639 AWE196601:AWF196639 BGA196601:BGB196639 BPW196601:BPX196639 BZS196601:BZT196639 CJO196601:CJP196639 CTK196601:CTL196639 DDG196601:DDH196639 DNC196601:DND196639 DWY196601:DWZ196639 EGU196601:EGV196639 EQQ196601:EQR196639 FAM196601:FAN196639 FKI196601:FKJ196639 FUE196601:FUF196639 GEA196601:GEB196639 GNW196601:GNX196639 GXS196601:GXT196639 HHO196601:HHP196639 HRK196601:HRL196639 IBG196601:IBH196639 ILC196601:ILD196639 IUY196601:IUZ196639 JEU196601:JEV196639 JOQ196601:JOR196639 JYM196601:JYN196639 KII196601:KIJ196639 KSE196601:KSF196639 LCA196601:LCB196639 LLW196601:LLX196639 LVS196601:LVT196639 MFO196601:MFP196639 MPK196601:MPL196639 MZG196601:MZH196639 NJC196601:NJD196639 NSY196601:NSZ196639 OCU196601:OCV196639 OMQ196601:OMR196639 OWM196601:OWN196639 PGI196601:PGJ196639 PQE196601:PQF196639 QAA196601:QAB196639 QJW196601:QJX196639 QTS196601:QTT196639 RDO196601:RDP196639 RNK196601:RNL196639 RXG196601:RXH196639 SHC196601:SHD196639 SQY196601:SQZ196639 TAU196601:TAV196639 TKQ196601:TKR196639 TUM196601:TUN196639 UEI196601:UEJ196639 UOE196601:UOF196639 UYA196601:UYB196639 VHW196601:VHX196639 VRS196601:VRT196639 WBO196601:WBP196639 WLK196601:WLL196639 WVG196601:WVH196639 C262137:E262175 IU262137:IV262175 SQ262137:SR262175 ACM262137:ACN262175 AMI262137:AMJ262175 AWE262137:AWF262175 BGA262137:BGB262175 BPW262137:BPX262175 BZS262137:BZT262175 CJO262137:CJP262175 CTK262137:CTL262175 DDG262137:DDH262175 DNC262137:DND262175 DWY262137:DWZ262175 EGU262137:EGV262175 EQQ262137:EQR262175 FAM262137:FAN262175 FKI262137:FKJ262175 FUE262137:FUF262175 GEA262137:GEB262175 GNW262137:GNX262175 GXS262137:GXT262175 HHO262137:HHP262175 HRK262137:HRL262175 IBG262137:IBH262175 ILC262137:ILD262175 IUY262137:IUZ262175 JEU262137:JEV262175 JOQ262137:JOR262175 JYM262137:JYN262175 KII262137:KIJ262175 KSE262137:KSF262175 LCA262137:LCB262175 LLW262137:LLX262175 LVS262137:LVT262175 MFO262137:MFP262175 MPK262137:MPL262175 MZG262137:MZH262175 NJC262137:NJD262175 NSY262137:NSZ262175 OCU262137:OCV262175 OMQ262137:OMR262175 OWM262137:OWN262175 PGI262137:PGJ262175 PQE262137:PQF262175 QAA262137:QAB262175 QJW262137:QJX262175 QTS262137:QTT262175 RDO262137:RDP262175 RNK262137:RNL262175 RXG262137:RXH262175 SHC262137:SHD262175 SQY262137:SQZ262175 TAU262137:TAV262175 TKQ262137:TKR262175 TUM262137:TUN262175 UEI262137:UEJ262175 UOE262137:UOF262175 UYA262137:UYB262175 VHW262137:VHX262175 VRS262137:VRT262175 WBO262137:WBP262175 WLK262137:WLL262175 WVG262137:WVH262175 C327673:E327711 IU327673:IV327711 SQ327673:SR327711 ACM327673:ACN327711 AMI327673:AMJ327711 AWE327673:AWF327711 BGA327673:BGB327711 BPW327673:BPX327711 BZS327673:BZT327711 CJO327673:CJP327711 CTK327673:CTL327711 DDG327673:DDH327711 DNC327673:DND327711 DWY327673:DWZ327711 EGU327673:EGV327711 EQQ327673:EQR327711 FAM327673:FAN327711 FKI327673:FKJ327711 FUE327673:FUF327711 GEA327673:GEB327711 GNW327673:GNX327711 GXS327673:GXT327711 HHO327673:HHP327711 HRK327673:HRL327711 IBG327673:IBH327711 ILC327673:ILD327711 IUY327673:IUZ327711 JEU327673:JEV327711 JOQ327673:JOR327711 JYM327673:JYN327711 KII327673:KIJ327711 KSE327673:KSF327711 LCA327673:LCB327711 LLW327673:LLX327711 LVS327673:LVT327711 MFO327673:MFP327711 MPK327673:MPL327711 MZG327673:MZH327711 NJC327673:NJD327711 NSY327673:NSZ327711 OCU327673:OCV327711 OMQ327673:OMR327711 OWM327673:OWN327711 PGI327673:PGJ327711 PQE327673:PQF327711 QAA327673:QAB327711 QJW327673:QJX327711 QTS327673:QTT327711 RDO327673:RDP327711 RNK327673:RNL327711 RXG327673:RXH327711 SHC327673:SHD327711 SQY327673:SQZ327711 TAU327673:TAV327711 TKQ327673:TKR327711 TUM327673:TUN327711 UEI327673:UEJ327711 UOE327673:UOF327711 UYA327673:UYB327711 VHW327673:VHX327711 VRS327673:VRT327711 WBO327673:WBP327711 WLK327673:WLL327711 WVG327673:WVH327711 C393209:E393247 IU393209:IV393247 SQ393209:SR393247 ACM393209:ACN393247 AMI393209:AMJ393247 AWE393209:AWF393247 BGA393209:BGB393247 BPW393209:BPX393247 BZS393209:BZT393247 CJO393209:CJP393247 CTK393209:CTL393247 DDG393209:DDH393247 DNC393209:DND393247 DWY393209:DWZ393247 EGU393209:EGV393247 EQQ393209:EQR393247 FAM393209:FAN393247 FKI393209:FKJ393247 FUE393209:FUF393247 GEA393209:GEB393247 GNW393209:GNX393247 GXS393209:GXT393247 HHO393209:HHP393247 HRK393209:HRL393247 IBG393209:IBH393247 ILC393209:ILD393247 IUY393209:IUZ393247 JEU393209:JEV393247 JOQ393209:JOR393247 JYM393209:JYN393247 KII393209:KIJ393247 KSE393209:KSF393247 LCA393209:LCB393247 LLW393209:LLX393247 LVS393209:LVT393247 MFO393209:MFP393247 MPK393209:MPL393247 MZG393209:MZH393247 NJC393209:NJD393247 NSY393209:NSZ393247 OCU393209:OCV393247 OMQ393209:OMR393247 OWM393209:OWN393247 PGI393209:PGJ393247 PQE393209:PQF393247 QAA393209:QAB393247 QJW393209:QJX393247 QTS393209:QTT393247 RDO393209:RDP393247 RNK393209:RNL393247 RXG393209:RXH393247 SHC393209:SHD393247 SQY393209:SQZ393247 TAU393209:TAV393247 TKQ393209:TKR393247 TUM393209:TUN393247 UEI393209:UEJ393247 UOE393209:UOF393247 UYA393209:UYB393247 VHW393209:VHX393247 VRS393209:VRT393247 WBO393209:WBP393247 WLK393209:WLL393247 WVG393209:WVH393247 C458745:E458783 IU458745:IV458783 SQ458745:SR458783 ACM458745:ACN458783 AMI458745:AMJ458783 AWE458745:AWF458783 BGA458745:BGB458783 BPW458745:BPX458783 BZS458745:BZT458783 CJO458745:CJP458783 CTK458745:CTL458783 DDG458745:DDH458783 DNC458745:DND458783 DWY458745:DWZ458783 EGU458745:EGV458783 EQQ458745:EQR458783 FAM458745:FAN458783 FKI458745:FKJ458783 FUE458745:FUF458783 GEA458745:GEB458783 GNW458745:GNX458783 GXS458745:GXT458783 HHO458745:HHP458783 HRK458745:HRL458783 IBG458745:IBH458783 ILC458745:ILD458783 IUY458745:IUZ458783 JEU458745:JEV458783 JOQ458745:JOR458783 JYM458745:JYN458783 KII458745:KIJ458783 KSE458745:KSF458783 LCA458745:LCB458783 LLW458745:LLX458783 LVS458745:LVT458783 MFO458745:MFP458783 MPK458745:MPL458783 MZG458745:MZH458783 NJC458745:NJD458783 NSY458745:NSZ458783 OCU458745:OCV458783 OMQ458745:OMR458783 OWM458745:OWN458783 PGI458745:PGJ458783 PQE458745:PQF458783 QAA458745:QAB458783 QJW458745:QJX458783 QTS458745:QTT458783 RDO458745:RDP458783 RNK458745:RNL458783 RXG458745:RXH458783 SHC458745:SHD458783 SQY458745:SQZ458783 TAU458745:TAV458783 TKQ458745:TKR458783 TUM458745:TUN458783 UEI458745:UEJ458783 UOE458745:UOF458783 UYA458745:UYB458783 VHW458745:VHX458783 VRS458745:VRT458783 WBO458745:WBP458783 WLK458745:WLL458783 WVG458745:WVH458783 C524281:E524319 IU524281:IV524319 SQ524281:SR524319 ACM524281:ACN524319 AMI524281:AMJ524319 AWE524281:AWF524319 BGA524281:BGB524319 BPW524281:BPX524319 BZS524281:BZT524319 CJO524281:CJP524319 CTK524281:CTL524319 DDG524281:DDH524319 DNC524281:DND524319 DWY524281:DWZ524319 EGU524281:EGV524319 EQQ524281:EQR524319 FAM524281:FAN524319 FKI524281:FKJ524319 FUE524281:FUF524319 GEA524281:GEB524319 GNW524281:GNX524319 GXS524281:GXT524319 HHO524281:HHP524319 HRK524281:HRL524319 IBG524281:IBH524319 ILC524281:ILD524319 IUY524281:IUZ524319 JEU524281:JEV524319 JOQ524281:JOR524319 JYM524281:JYN524319 KII524281:KIJ524319 KSE524281:KSF524319 LCA524281:LCB524319 LLW524281:LLX524319 LVS524281:LVT524319 MFO524281:MFP524319 MPK524281:MPL524319 MZG524281:MZH524319 NJC524281:NJD524319 NSY524281:NSZ524319 OCU524281:OCV524319 OMQ524281:OMR524319 OWM524281:OWN524319 PGI524281:PGJ524319 PQE524281:PQF524319 QAA524281:QAB524319 QJW524281:QJX524319 QTS524281:QTT524319 RDO524281:RDP524319 RNK524281:RNL524319 RXG524281:RXH524319 SHC524281:SHD524319 SQY524281:SQZ524319 TAU524281:TAV524319 TKQ524281:TKR524319 TUM524281:TUN524319 UEI524281:UEJ524319 UOE524281:UOF524319 UYA524281:UYB524319 VHW524281:VHX524319 VRS524281:VRT524319 WBO524281:WBP524319 WLK524281:WLL524319 WVG524281:WVH524319 C589817:E589855 IU589817:IV589855 SQ589817:SR589855 ACM589817:ACN589855 AMI589817:AMJ589855 AWE589817:AWF589855 BGA589817:BGB589855 BPW589817:BPX589855 BZS589817:BZT589855 CJO589817:CJP589855 CTK589817:CTL589855 DDG589817:DDH589855 DNC589817:DND589855 DWY589817:DWZ589855 EGU589817:EGV589855 EQQ589817:EQR589855 FAM589817:FAN589855 FKI589817:FKJ589855 FUE589817:FUF589855 GEA589817:GEB589855 GNW589817:GNX589855 GXS589817:GXT589855 HHO589817:HHP589855 HRK589817:HRL589855 IBG589817:IBH589855 ILC589817:ILD589855 IUY589817:IUZ589855 JEU589817:JEV589855 JOQ589817:JOR589855 JYM589817:JYN589855 KII589817:KIJ589855 KSE589817:KSF589855 LCA589817:LCB589855 LLW589817:LLX589855 LVS589817:LVT589855 MFO589817:MFP589855 MPK589817:MPL589855 MZG589817:MZH589855 NJC589817:NJD589855 NSY589817:NSZ589855 OCU589817:OCV589855 OMQ589817:OMR589855 OWM589817:OWN589855 PGI589817:PGJ589855 PQE589817:PQF589855 QAA589817:QAB589855 QJW589817:QJX589855 QTS589817:QTT589855 RDO589817:RDP589855 RNK589817:RNL589855 RXG589817:RXH589855 SHC589817:SHD589855 SQY589817:SQZ589855 TAU589817:TAV589855 TKQ589817:TKR589855 TUM589817:TUN589855 UEI589817:UEJ589855 UOE589817:UOF589855 UYA589817:UYB589855 VHW589817:VHX589855 VRS589817:VRT589855 WBO589817:WBP589855 WLK589817:WLL589855 WVG589817:WVH589855 C655353:E655391 IU655353:IV655391 SQ655353:SR655391 ACM655353:ACN655391 AMI655353:AMJ655391 AWE655353:AWF655391 BGA655353:BGB655391 BPW655353:BPX655391 BZS655353:BZT655391 CJO655353:CJP655391 CTK655353:CTL655391 DDG655353:DDH655391 DNC655353:DND655391 DWY655353:DWZ655391 EGU655353:EGV655391 EQQ655353:EQR655391 FAM655353:FAN655391 FKI655353:FKJ655391 FUE655353:FUF655391 GEA655353:GEB655391 GNW655353:GNX655391 GXS655353:GXT655391 HHO655353:HHP655391 HRK655353:HRL655391 IBG655353:IBH655391 ILC655353:ILD655391 IUY655353:IUZ655391 JEU655353:JEV655391 JOQ655353:JOR655391 JYM655353:JYN655391 KII655353:KIJ655391 KSE655353:KSF655391 LCA655353:LCB655391 LLW655353:LLX655391 LVS655353:LVT655391 MFO655353:MFP655391 MPK655353:MPL655391 MZG655353:MZH655391 NJC655353:NJD655391 NSY655353:NSZ655391 OCU655353:OCV655391 OMQ655353:OMR655391 OWM655353:OWN655391 PGI655353:PGJ655391 PQE655353:PQF655391 QAA655353:QAB655391 QJW655353:QJX655391 QTS655353:QTT655391 RDO655353:RDP655391 RNK655353:RNL655391 RXG655353:RXH655391 SHC655353:SHD655391 SQY655353:SQZ655391 TAU655353:TAV655391 TKQ655353:TKR655391 TUM655353:TUN655391 UEI655353:UEJ655391 UOE655353:UOF655391 UYA655353:UYB655391 VHW655353:VHX655391 VRS655353:VRT655391 WBO655353:WBP655391 WLK655353:WLL655391 WVG655353:WVH655391 C720889:E720927 IU720889:IV720927 SQ720889:SR720927 ACM720889:ACN720927 AMI720889:AMJ720927 AWE720889:AWF720927 BGA720889:BGB720927 BPW720889:BPX720927 BZS720889:BZT720927 CJO720889:CJP720927 CTK720889:CTL720927 DDG720889:DDH720927 DNC720889:DND720927 DWY720889:DWZ720927 EGU720889:EGV720927 EQQ720889:EQR720927 FAM720889:FAN720927 FKI720889:FKJ720927 FUE720889:FUF720927 GEA720889:GEB720927 GNW720889:GNX720927 GXS720889:GXT720927 HHO720889:HHP720927 HRK720889:HRL720927 IBG720889:IBH720927 ILC720889:ILD720927 IUY720889:IUZ720927 JEU720889:JEV720927 JOQ720889:JOR720927 JYM720889:JYN720927 KII720889:KIJ720927 KSE720889:KSF720927 LCA720889:LCB720927 LLW720889:LLX720927 LVS720889:LVT720927 MFO720889:MFP720927 MPK720889:MPL720927 MZG720889:MZH720927 NJC720889:NJD720927 NSY720889:NSZ720927 OCU720889:OCV720927 OMQ720889:OMR720927 OWM720889:OWN720927 PGI720889:PGJ720927 PQE720889:PQF720927 QAA720889:QAB720927 QJW720889:QJX720927 QTS720889:QTT720927 RDO720889:RDP720927 RNK720889:RNL720927 RXG720889:RXH720927 SHC720889:SHD720927 SQY720889:SQZ720927 TAU720889:TAV720927 TKQ720889:TKR720927 TUM720889:TUN720927 UEI720889:UEJ720927 UOE720889:UOF720927 UYA720889:UYB720927 VHW720889:VHX720927 VRS720889:VRT720927 WBO720889:WBP720927 WLK720889:WLL720927 WVG720889:WVH720927 C786425:E786463 IU786425:IV786463 SQ786425:SR786463 ACM786425:ACN786463 AMI786425:AMJ786463 AWE786425:AWF786463 BGA786425:BGB786463 BPW786425:BPX786463 BZS786425:BZT786463 CJO786425:CJP786463 CTK786425:CTL786463 DDG786425:DDH786463 DNC786425:DND786463 DWY786425:DWZ786463 EGU786425:EGV786463 EQQ786425:EQR786463 FAM786425:FAN786463 FKI786425:FKJ786463 FUE786425:FUF786463 GEA786425:GEB786463 GNW786425:GNX786463 GXS786425:GXT786463 HHO786425:HHP786463 HRK786425:HRL786463 IBG786425:IBH786463 ILC786425:ILD786463 IUY786425:IUZ786463 JEU786425:JEV786463 JOQ786425:JOR786463 JYM786425:JYN786463 KII786425:KIJ786463 KSE786425:KSF786463 LCA786425:LCB786463 LLW786425:LLX786463 LVS786425:LVT786463 MFO786425:MFP786463 MPK786425:MPL786463 MZG786425:MZH786463 NJC786425:NJD786463 NSY786425:NSZ786463 OCU786425:OCV786463 OMQ786425:OMR786463 OWM786425:OWN786463 PGI786425:PGJ786463 PQE786425:PQF786463 QAA786425:QAB786463 QJW786425:QJX786463 QTS786425:QTT786463 RDO786425:RDP786463 RNK786425:RNL786463 RXG786425:RXH786463 SHC786425:SHD786463 SQY786425:SQZ786463 TAU786425:TAV786463 TKQ786425:TKR786463 TUM786425:TUN786463 UEI786425:UEJ786463 UOE786425:UOF786463 UYA786425:UYB786463 VHW786425:VHX786463 VRS786425:VRT786463 WBO786425:WBP786463 WLK786425:WLL786463 WVG786425:WVH786463 C851961:E851999 IU851961:IV851999 SQ851961:SR851999 ACM851961:ACN851999 AMI851961:AMJ851999 AWE851961:AWF851999 BGA851961:BGB851999 BPW851961:BPX851999 BZS851961:BZT851999 CJO851961:CJP851999 CTK851961:CTL851999 DDG851961:DDH851999 DNC851961:DND851999 DWY851961:DWZ851999 EGU851961:EGV851999 EQQ851961:EQR851999 FAM851961:FAN851999 FKI851961:FKJ851999 FUE851961:FUF851999 GEA851961:GEB851999 GNW851961:GNX851999 GXS851961:GXT851999 HHO851961:HHP851999 HRK851961:HRL851999 IBG851961:IBH851999 ILC851961:ILD851999 IUY851961:IUZ851999 JEU851961:JEV851999 JOQ851961:JOR851999 JYM851961:JYN851999 KII851961:KIJ851999 KSE851961:KSF851999 LCA851961:LCB851999 LLW851961:LLX851999 LVS851961:LVT851999 MFO851961:MFP851999 MPK851961:MPL851999 MZG851961:MZH851999 NJC851961:NJD851999 NSY851961:NSZ851999 OCU851961:OCV851999 OMQ851961:OMR851999 OWM851961:OWN851999 PGI851961:PGJ851999 PQE851961:PQF851999 QAA851961:QAB851999 QJW851961:QJX851999 QTS851961:QTT851999 RDO851961:RDP851999 RNK851961:RNL851999 RXG851961:RXH851999 SHC851961:SHD851999 SQY851961:SQZ851999 TAU851961:TAV851999 TKQ851961:TKR851999 TUM851961:TUN851999 UEI851961:UEJ851999 UOE851961:UOF851999 UYA851961:UYB851999 VHW851961:VHX851999 VRS851961:VRT851999 WBO851961:WBP851999 WLK851961:WLL851999 WVG851961:WVH851999 C917497:E917535 IU917497:IV917535 SQ917497:SR917535 ACM917497:ACN917535 AMI917497:AMJ917535 AWE917497:AWF917535 BGA917497:BGB917535 BPW917497:BPX917535 BZS917497:BZT917535 CJO917497:CJP917535 CTK917497:CTL917535 DDG917497:DDH917535 DNC917497:DND917535 DWY917497:DWZ917535 EGU917497:EGV917535 EQQ917497:EQR917535 FAM917497:FAN917535 FKI917497:FKJ917535 FUE917497:FUF917535 GEA917497:GEB917535 GNW917497:GNX917535 GXS917497:GXT917535 HHO917497:HHP917535 HRK917497:HRL917535 IBG917497:IBH917535 ILC917497:ILD917535 IUY917497:IUZ917535 JEU917497:JEV917535 JOQ917497:JOR917535 JYM917497:JYN917535 KII917497:KIJ917535 KSE917497:KSF917535 LCA917497:LCB917535 LLW917497:LLX917535 LVS917497:LVT917535 MFO917497:MFP917535 MPK917497:MPL917535 MZG917497:MZH917535 NJC917497:NJD917535 NSY917497:NSZ917535 OCU917497:OCV917535 OMQ917497:OMR917535 OWM917497:OWN917535 PGI917497:PGJ917535 PQE917497:PQF917535 QAA917497:QAB917535 QJW917497:QJX917535 QTS917497:QTT917535 RDO917497:RDP917535 RNK917497:RNL917535 RXG917497:RXH917535 SHC917497:SHD917535 SQY917497:SQZ917535 TAU917497:TAV917535 TKQ917497:TKR917535 TUM917497:TUN917535 UEI917497:UEJ917535 UOE917497:UOF917535 UYA917497:UYB917535 VHW917497:VHX917535 VRS917497:VRT917535 WBO917497:WBP917535 WLK917497:WLL917535 WVG917497:WVH917535 C983033:E983071 IU983033:IV983071 SQ983033:SR983071 ACM983033:ACN983071 AMI983033:AMJ983071 AWE983033:AWF983071 BGA983033:BGB983071 BPW983033:BPX983071 BZS983033:BZT983071 CJO983033:CJP983071 CTK983033:CTL983071 DDG983033:DDH983071 DNC983033:DND983071 DWY983033:DWZ983071 EGU983033:EGV983071 EQQ983033:EQR983071 FAM983033:FAN983071 FKI983033:FKJ983071 FUE983033:FUF983071 GEA983033:GEB983071 GNW983033:GNX983071 GXS983033:GXT983071 HHO983033:HHP983071 HRK983033:HRL983071 IBG983033:IBH983071 ILC983033:ILD983071 IUY983033:IUZ983071 JEU983033:JEV983071 JOQ983033:JOR983071 JYM983033:JYN983071 KII983033:KIJ983071 KSE983033:KSF983071 LCA983033:LCB983071 LLW983033:LLX983071 LVS983033:LVT983071 MFO983033:MFP983071 MPK983033:MPL983071 MZG983033:MZH983071 NJC983033:NJD983071 NSY983033:NSZ983071 OCU983033:OCV983071 OMQ983033:OMR983071 OWM983033:OWN983071 PGI983033:PGJ983071 PQE983033:PQF983071 QAA983033:QAB983071 QJW983033:QJX983071 QTS983033:QTT983071 RDO983033:RDP983071 RNK983033:RNL983071 RXG983033:RXH983071 SHC983033:SHD983071 SQY983033:SQZ983071 TAU983033:TAV983071 TKQ983033:TKR983071 TUM983033:TUN983071 UEI983033:UEJ983071 UOE983033:UOF983071 UYA983033:UYB983071 VHW983033:VHX983071 VRS983033:VRT983071 WBO983033:WBP983071 WLK983033:WLL983071 WVG983033:WVH983071 WVF7:WVG12 WLJ7:WLK12 WBN7:WBO12 VRR7:VRS12 VHV7:VHW12 UXZ7:UYA12 UOD7:UOE12 UEH7:UEI12 TUL7:TUM12 TKP7:TKQ12 TAT7:TAU12 SQX7:SQY12 SHB7:SHC12 RXF7:RXG12 RNJ7:RNK12 RDN7:RDO12 QTR7:QTS12 QJV7:QJW12 PZZ7:QAA12 PQD7:PQE12 PGH7:PGI12 OWL7:OWM12 OMP7:OMQ12 OCT7:OCU12 NSX7:NSY12 NJB7:NJC12 MZF7:MZG12 MPJ7:MPK12 MFN7:MFO12 LVR7:LVS12 LLV7:LLW12 LBZ7:LCA12 KSD7:KSE12 KIH7:KII12 JYL7:JYM12 JOP7:JOQ12 JET7:JEU12 IUX7:IUY12 ILB7:ILC12 IBF7:IBG12 HRJ7:HRK12 HHN7:HHO12 GXR7:GXS12 GNV7:GNW12 GDZ7:GEA12 FUD7:FUE12 FKH7:FKI12 FAL7:FAM12 EQP7:EQQ12 EGT7:EGU12 DWX7:DWY12 DNB7:DNC12 DDF7:DDG12 CTJ7:CTK12 CJN7:CJO12 BZR7:BZS12 BPV7:BPW12 BFZ7:BGA12 AWD7:AWE12 AMH7:AMI12 ACL7:ACM12 SP7:SQ12 IT7:IU12 C7:D15 E12:E16 IU13:IV27 WVG13:WVH27 WLK13:WLL27 WBO13:WBP27 VRS13:VRT27 VHW13:VHX27 UYA13:UYB27 UOE13:UOF27 UEI13:UEJ27 TUM13:TUN27 TKQ13:TKR27 TAU13:TAV27 SQY13:SQZ27 SHC13:SHD27 RXG13:RXH27 RNK13:RNL27 RDO13:RDP27 QTS13:QTT27 QJW13:QJX27 QAA13:QAB27 PQE13:PQF27 PGI13:PGJ27 OWM13:OWN27 OMQ13:OMR27 OCU13:OCV27 NSY13:NSZ27 NJC13:NJD27 MZG13:MZH27 MPK13:MPL27 MFO13:MFP27 LVS13:LVT27 LLW13:LLX27 LCA13:LCB27 KSE13:KSF27 KII13:KIJ27 JYM13:JYN27 JOQ13:JOR27 JEU13:JEV27 IUY13:IUZ27 ILC13:ILD27 IBG13:IBH27 HRK13:HRL27 HHO13:HHP27 GXS13:GXT27 GNW13:GNX27 GEA13:GEB27 FUE13:FUF27 FKI13:FKJ27 FAM13:FAN27 EQQ13:EQR27 EGU13:EGV27 DWY13:DWZ27 DNC13:DND27 DDG13:DDH27 CTK13:CTL27 CJO13:CJP27 BZS13:BZT27 BPW13:BPX27 BGA13:BGB27 AWE13:AWF27 AMI13:AMJ27 ACM13:ACN27 SQ13:SR27 C22:D27">
      <formula1>0</formula1>
      <formula2>9999999999999</formula2>
    </dataValidation>
    <dataValidation type="list" showInputMessage="1" showErrorMessage="1" sqref="G16 G22 G25 G12">
      <formula1>#REF!</formula1>
    </dataValidation>
    <dataValidation type="date" allowBlank="1" showInputMessage="1" errorTitle="Provjeriti format datuma" error="Ispravan format: dd.mm.gggg (bez točke na kraju)" sqref="F26:F27 F13:F15 F17:F21 F23:F24">
      <formula1>42370</formula1>
      <formula2>65746</formula2>
    </dataValidation>
    <dataValidation type="list" errorStyle="information" allowBlank="1" showInputMessage="1" showErrorMessage="1" promptTitle="Unos numeričke vrijednosti" sqref="E22 E25 E28:E31">
      <formula1>$E$25:$E$28</formula1>
    </dataValidation>
    <dataValidation type="date" allowBlank="1" showInputMessage="1" showErrorMessage="1" errorTitle="Provjeriti format datuma" error="Ispravan format: dd.mm.gggg (bez točke na kraju)" sqref="G3:H3">
      <formula1>42370</formula1>
      <formula2>65746</formula2>
    </dataValidation>
    <dataValidation type="date" allowBlank="1" showInputMessage="1" sqref="F7:F11">
      <formula1>42370</formula1>
      <formula2>65746</formula2>
    </dataValidation>
    <dataValidation type="date" allowBlank="1" showErrorMessage="1" errorTitle="Provjeriti format datuma" error="Prihvatljivi formati:_x000a__x000a_dd.mm.gggg _x000a_primjer 31.03.2017 (bez točke na kraju)_x000a__x000a_mm/dd/gggg_x000a_primjer 3/31/2017 _x000a__x000a_" prompt="Molimo unijeti datum stanja (format dd.mm.gggg)" sqref="G4:H4">
      <formula1>42370</formula1>
      <formula2>65746</formula2>
    </dataValidation>
    <dataValidation type="list" allowBlank="1" showInputMessage="1" showErrorMessage="1" errorTitle="Neispravan format" error="Molimo odaberite produkt iz padajućeg izbornika" sqref="A17:A21">
      <formula1>Leasing</formula1>
    </dataValidation>
    <dataValidation type="list" allowBlank="1" showInputMessage="1" showErrorMessage="1" errorTitle="Neispravan format" error="Molimo odaberite produkt iz padajućeg izbornika" sqref="A7:A11">
      <formula1>Krediti</formula1>
    </dataValidation>
    <dataValidation type="list" allowBlank="1" showInputMessage="1" showErrorMessage="1" errorTitle="Neispravan format" error="Molimo odaberite produkt iz padajućeg izbornika" sqref="A13:A15">
      <formula1>Garancije</formula1>
    </dataValidation>
    <dataValidation type="list" allowBlank="1" showInputMessage="1" showErrorMessage="1" errorTitle="Neispravan format" error="Molimo odaberite produkt iz padajućeg izbornika" sqref="A26:A27">
      <formula1>Pozajmice</formula1>
    </dataValidation>
    <dataValidation type="list" allowBlank="1" showInputMessage="1" showErrorMessage="1" errorTitle="Neispravan format" error="Molimo odaberite produkt iz padajućeg izbornika" sqref="A23:A24">
      <formula1>Jamstva</formula1>
    </dataValidation>
  </dataValidations>
  <pageMargins left="0.42" right="0.17" top="0.58125000000000004" bottom="0.19" header="0.33" footer="0.31496062992125984"/>
  <pageSetup paperSize="9" scale="68" fitToHeight="0" orientation="landscape" r:id="rId1"/>
  <headerFooter>
    <oddHeader>&amp;L&amp;"-,Bold Italic"Prilog B - Tablica zaduženosti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Liste_formule!$E$17:$E$18</xm:f>
          </x14:formula1>
          <xm:sqref>G7:G11 G13:G15 G17:G21 G23:G24 G26:G27</xm:sqref>
        </x14:dataValidation>
        <x14:dataValidation type="list" errorStyle="information" allowBlank="1" showInputMessage="1" showErrorMessage="1" promptTitle="Unos numeričke vrijednosti">
          <x14:formula1>
            <xm:f>Liste_formule!$E$31:$E$33</xm:f>
          </x14:formula1>
          <xm:sqref>E17:E21</xm:sqref>
        </x14:dataValidation>
        <x14:dataValidation type="list" errorStyle="information" allowBlank="1" showInputMessage="1" showErrorMessage="1" promptTitle="Unos numeričke vrijednosti">
          <x14:formula1>
            <xm:f>Liste_formule!$G$31:$G$36</xm:f>
          </x14:formula1>
          <xm:sqref>E7:E11</xm:sqref>
        </x14:dataValidation>
        <x14:dataValidation type="list" allowBlank="1" showInputMessage="1" showErrorMessage="1">
          <x14:formula1>
            <xm:f>Liste_formule!$G$31:$G$36</xm:f>
          </x14:formula1>
          <xm:sqref>E23:E24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1"/>
  <sheetViews>
    <sheetView showGridLines="0" showRowColHeaders="0" showRuler="0" view="pageLayout" zoomScale="93" zoomScaleNormal="110" zoomScalePageLayoutView="93" workbookViewId="0">
      <selection activeCell="M14" sqref="M14"/>
    </sheetView>
  </sheetViews>
  <sheetFormatPr defaultRowHeight="15" x14ac:dyDescent="0.25"/>
  <cols>
    <col min="1" max="1" width="2" bestFit="1" customWidth="1"/>
    <col min="2" max="2" width="28.7109375" customWidth="1"/>
    <col min="3" max="3" width="20.42578125" customWidth="1"/>
    <col min="4" max="4" width="18.140625" customWidth="1"/>
    <col min="5" max="5" width="17.28515625" customWidth="1"/>
    <col min="6" max="6" width="6.140625" customWidth="1"/>
    <col min="7" max="7" width="2.85546875" customWidth="1"/>
    <col min="8" max="8" width="2" bestFit="1" customWidth="1"/>
    <col min="9" max="9" width="26.7109375" customWidth="1"/>
    <col min="10" max="10" width="23.28515625" customWidth="1"/>
    <col min="11" max="11" width="19" customWidth="1"/>
    <col min="12" max="12" width="17.7109375" customWidth="1"/>
    <col min="13" max="13" width="14.42578125" customWidth="1"/>
    <col min="15" max="16384" width="9.140625" style="1"/>
  </cols>
  <sheetData>
    <row r="1" spans="1:14" ht="18" customHeight="1" x14ac:dyDescent="0.2">
      <c r="A1" s="23"/>
      <c r="B1" s="23"/>
      <c r="C1" s="23"/>
      <c r="D1" s="121"/>
      <c r="E1" s="121"/>
      <c r="F1" s="85"/>
      <c r="G1" s="85"/>
      <c r="H1" s="85"/>
      <c r="I1" s="122"/>
      <c r="J1" s="123" t="s">
        <v>94</v>
      </c>
      <c r="K1" s="178"/>
      <c r="L1" s="23"/>
      <c r="M1" s="23"/>
      <c r="N1" s="1"/>
    </row>
    <row r="2" spans="1:14" s="2" customFormat="1" ht="15.75" customHeight="1" x14ac:dyDescent="0.2">
      <c r="A2" s="124"/>
      <c r="B2" s="124"/>
      <c r="C2" s="124"/>
      <c r="D2" s="124"/>
      <c r="E2" s="124"/>
      <c r="F2" s="85"/>
      <c r="G2" s="85"/>
      <c r="H2" s="85"/>
      <c r="I2" s="23"/>
      <c r="J2" s="23"/>
      <c r="K2" s="23"/>
      <c r="L2" s="23"/>
      <c r="M2" s="23"/>
      <c r="N2" s="7"/>
    </row>
    <row r="3" spans="1:14" s="2" customFormat="1" ht="12" customHeight="1" x14ac:dyDescent="0.2">
      <c r="A3" s="124"/>
      <c r="B3" s="124"/>
      <c r="C3" s="124"/>
      <c r="D3" s="124"/>
      <c r="E3" s="124"/>
      <c r="F3" s="85"/>
      <c r="G3" s="85"/>
      <c r="H3" s="85"/>
      <c r="I3" s="23"/>
      <c r="J3" s="23"/>
      <c r="K3" s="23"/>
      <c r="L3" s="23"/>
      <c r="M3" s="23"/>
      <c r="N3" s="7"/>
    </row>
    <row r="4" spans="1:14" s="2" customFormat="1" ht="24" customHeight="1" x14ac:dyDescent="0.2">
      <c r="A4" s="247" t="s">
        <v>34</v>
      </c>
      <c r="B4" s="247"/>
      <c r="C4" s="254" t="str">
        <f>IF(AND('Prilog B'!A3="",O6=""),"",'Prilog B'!A3)</f>
        <v/>
      </c>
      <c r="D4" s="254"/>
      <c r="E4" s="254"/>
      <c r="F4" s="179"/>
      <c r="G4" s="179"/>
      <c r="H4" s="179"/>
      <c r="I4" s="179"/>
      <c r="J4" s="169"/>
      <c r="K4" s="169"/>
      <c r="L4" s="23"/>
      <c r="M4" s="23"/>
      <c r="N4" s="7"/>
    </row>
    <row r="5" spans="1:14" ht="12" customHeight="1" x14ac:dyDescent="0.2">
      <c r="A5" s="124"/>
      <c r="B5" s="125"/>
      <c r="C5" s="126"/>
      <c r="D5" s="126"/>
      <c r="E5" s="126"/>
      <c r="F5" s="180"/>
      <c r="G5" s="180"/>
      <c r="H5" s="180"/>
      <c r="I5" s="170"/>
      <c r="J5" s="170"/>
      <c r="K5" s="170"/>
      <c r="L5" s="23"/>
      <c r="M5" s="23"/>
      <c r="N5" s="7"/>
    </row>
    <row r="6" spans="1:14" ht="9.75" customHeight="1" x14ac:dyDescent="0.2">
      <c r="A6" s="124"/>
      <c r="B6" s="171"/>
      <c r="C6" s="127"/>
      <c r="D6" s="23"/>
      <c r="E6" s="23"/>
      <c r="F6" s="85"/>
      <c r="G6" s="85"/>
      <c r="H6" s="85"/>
      <c r="I6" s="23"/>
      <c r="J6" s="23"/>
      <c r="K6" s="23"/>
      <c r="L6" s="23"/>
      <c r="M6" s="23"/>
      <c r="N6" s="7"/>
    </row>
    <row r="7" spans="1:14" ht="9" customHeight="1" x14ac:dyDescent="0.2">
      <c r="A7" s="124"/>
      <c r="B7" s="125"/>
      <c r="C7" s="127"/>
      <c r="D7" s="128"/>
      <c r="E7" s="126"/>
      <c r="F7" s="85"/>
      <c r="G7" s="85"/>
      <c r="H7" s="85"/>
      <c r="I7" s="23"/>
      <c r="J7" s="23"/>
      <c r="K7" s="23"/>
      <c r="L7" s="23"/>
      <c r="M7" s="205"/>
      <c r="N7" s="7"/>
    </row>
    <row r="8" spans="1:14" x14ac:dyDescent="0.2">
      <c r="A8" s="250" t="s">
        <v>35</v>
      </c>
      <c r="B8" s="250"/>
      <c r="C8" s="250"/>
      <c r="D8" s="250"/>
      <c r="E8" s="250"/>
      <c r="F8" s="86"/>
      <c r="G8" s="86"/>
      <c r="H8" s="251" t="s">
        <v>36</v>
      </c>
      <c r="I8" s="251"/>
      <c r="J8" s="251"/>
      <c r="K8" s="251"/>
      <c r="L8" s="251"/>
      <c r="M8" s="206"/>
      <c r="N8" s="8"/>
    </row>
    <row r="9" spans="1:14" x14ac:dyDescent="0.2">
      <c r="A9" s="87"/>
      <c r="B9" s="87"/>
      <c r="C9" s="87"/>
      <c r="D9" s="87"/>
      <c r="E9" s="87"/>
      <c r="F9" s="86"/>
      <c r="G9" s="86"/>
      <c r="H9" s="88"/>
      <c r="I9" s="88"/>
      <c r="J9" s="88"/>
      <c r="K9" s="88"/>
      <c r="L9" s="88"/>
      <c r="M9" s="207"/>
      <c r="N9" s="8"/>
    </row>
    <row r="10" spans="1:14" ht="24" customHeight="1" x14ac:dyDescent="0.2">
      <c r="A10" s="23"/>
      <c r="B10" s="252" t="s">
        <v>130</v>
      </c>
      <c r="C10" s="252"/>
      <c r="D10" s="89" t="s">
        <v>37</v>
      </c>
      <c r="E10" s="89" t="s">
        <v>95</v>
      </c>
      <c r="F10" s="23"/>
      <c r="G10" s="23"/>
      <c r="H10" s="84"/>
      <c r="I10" s="252" t="s">
        <v>131</v>
      </c>
      <c r="J10" s="252"/>
      <c r="K10" s="89" t="s">
        <v>37</v>
      </c>
      <c r="L10" s="89" t="s">
        <v>38</v>
      </c>
      <c r="M10" s="208"/>
      <c r="N10" s="7"/>
    </row>
    <row r="11" spans="1:14" ht="21.2" customHeight="1" x14ac:dyDescent="0.2">
      <c r="A11" s="90">
        <v>1</v>
      </c>
      <c r="B11" s="253"/>
      <c r="C11" s="253"/>
      <c r="D11" s="91"/>
      <c r="E11" s="92" t="str">
        <f>IF($D$17=0,"",D11/$D$17)</f>
        <v/>
      </c>
      <c r="F11" s="17"/>
      <c r="G11" s="17"/>
      <c r="H11" s="93">
        <v>1</v>
      </c>
      <c r="I11" s="236"/>
      <c r="J11" s="236"/>
      <c r="K11" s="91"/>
      <c r="L11" s="92" t="str">
        <f t="shared" ref="L11:L17" si="0">IF($K$17=0,"",K11/$K$17)</f>
        <v/>
      </c>
      <c r="M11" s="209"/>
      <c r="N11" s="7"/>
    </row>
    <row r="12" spans="1:14" ht="21.2" customHeight="1" x14ac:dyDescent="0.2">
      <c r="A12" s="94">
        <v>2</v>
      </c>
      <c r="B12" s="237"/>
      <c r="C12" s="237"/>
      <c r="D12" s="95"/>
      <c r="E12" s="96" t="str">
        <f t="shared" ref="E12:E17" si="1">IF($D$17=0,"",D12/$D$17)</f>
        <v/>
      </c>
      <c r="F12" s="17"/>
      <c r="G12" s="17"/>
      <c r="H12" s="97">
        <v>2</v>
      </c>
      <c r="I12" s="238"/>
      <c r="J12" s="238"/>
      <c r="K12" s="95"/>
      <c r="L12" s="96" t="str">
        <f t="shared" si="0"/>
        <v/>
      </c>
      <c r="M12" s="209"/>
      <c r="N12" s="7"/>
    </row>
    <row r="13" spans="1:14" ht="21.2" customHeight="1" x14ac:dyDescent="0.2">
      <c r="A13" s="94">
        <v>3</v>
      </c>
      <c r="B13" s="237"/>
      <c r="C13" s="237"/>
      <c r="D13" s="95"/>
      <c r="E13" s="96" t="str">
        <f t="shared" si="1"/>
        <v/>
      </c>
      <c r="F13" s="17"/>
      <c r="G13" s="17"/>
      <c r="H13" s="97">
        <v>3</v>
      </c>
      <c r="I13" s="238"/>
      <c r="J13" s="238"/>
      <c r="K13" s="95"/>
      <c r="L13" s="96" t="str">
        <f t="shared" si="0"/>
        <v/>
      </c>
      <c r="M13" s="209"/>
      <c r="N13" s="7"/>
    </row>
    <row r="14" spans="1:14" ht="21.2" customHeight="1" x14ac:dyDescent="0.2">
      <c r="A14" s="94">
        <v>4</v>
      </c>
      <c r="B14" s="237"/>
      <c r="C14" s="237"/>
      <c r="D14" s="95"/>
      <c r="E14" s="96" t="str">
        <f t="shared" si="1"/>
        <v/>
      </c>
      <c r="F14" s="17"/>
      <c r="G14" s="17"/>
      <c r="H14" s="97">
        <v>4</v>
      </c>
      <c r="I14" s="238"/>
      <c r="J14" s="238"/>
      <c r="K14" s="95"/>
      <c r="L14" s="96" t="str">
        <f t="shared" si="0"/>
        <v/>
      </c>
      <c r="M14" s="209"/>
      <c r="N14" s="7"/>
    </row>
    <row r="15" spans="1:14" ht="21.2" customHeight="1" x14ac:dyDescent="0.2">
      <c r="A15" s="94">
        <v>5</v>
      </c>
      <c r="B15" s="237"/>
      <c r="C15" s="237"/>
      <c r="D15" s="95"/>
      <c r="E15" s="96" t="str">
        <f t="shared" si="1"/>
        <v/>
      </c>
      <c r="F15" s="17"/>
      <c r="G15" s="17"/>
      <c r="H15" s="97">
        <v>5</v>
      </c>
      <c r="I15" s="238"/>
      <c r="J15" s="238"/>
      <c r="K15" s="95"/>
      <c r="L15" s="96" t="str">
        <f t="shared" si="0"/>
        <v/>
      </c>
      <c r="M15" s="209"/>
      <c r="N15" s="7"/>
    </row>
    <row r="16" spans="1:14" ht="21.2" customHeight="1" x14ac:dyDescent="0.2">
      <c r="A16" s="98">
        <v>6</v>
      </c>
      <c r="B16" s="248" t="s">
        <v>128</v>
      </c>
      <c r="C16" s="248"/>
      <c r="D16" s="129">
        <f>D17-SUM(D11:D15)</f>
        <v>0</v>
      </c>
      <c r="E16" s="99" t="str">
        <f t="shared" si="1"/>
        <v/>
      </c>
      <c r="F16" s="100"/>
      <c r="G16" s="17"/>
      <c r="H16" s="101">
        <v>6</v>
      </c>
      <c r="I16" s="249" t="s">
        <v>39</v>
      </c>
      <c r="J16" s="249"/>
      <c r="K16" s="129">
        <f>K17-SUM(K11:K15)</f>
        <v>0</v>
      </c>
      <c r="L16" s="102" t="str">
        <f t="shared" si="0"/>
        <v/>
      </c>
      <c r="M16" s="209"/>
      <c r="N16" s="7"/>
    </row>
    <row r="17" spans="1:14" ht="21.2" customHeight="1" x14ac:dyDescent="0.2">
      <c r="A17" s="233" t="s">
        <v>40</v>
      </c>
      <c r="B17" s="234"/>
      <c r="C17" s="235"/>
      <c r="D17" s="158"/>
      <c r="E17" s="103" t="str">
        <f t="shared" si="1"/>
        <v/>
      </c>
      <c r="F17" s="104"/>
      <c r="G17" s="17"/>
      <c r="H17" s="233" t="s">
        <v>40</v>
      </c>
      <c r="I17" s="234"/>
      <c r="J17" s="235"/>
      <c r="K17" s="158"/>
      <c r="L17" s="103" t="str">
        <f t="shared" si="0"/>
        <v/>
      </c>
      <c r="M17" s="209"/>
      <c r="N17" s="1"/>
    </row>
    <row r="18" spans="1:14" ht="21.2" customHeight="1" x14ac:dyDescent="0.2">
      <c r="A18" s="139" t="s">
        <v>136</v>
      </c>
      <c r="B18" s="138"/>
      <c r="C18" s="134"/>
      <c r="D18" s="135"/>
      <c r="E18" s="136"/>
      <c r="F18" s="105"/>
      <c r="G18" s="137"/>
      <c r="H18" s="134"/>
      <c r="I18" s="134"/>
      <c r="J18" s="134"/>
      <c r="K18" s="135"/>
      <c r="L18" s="136"/>
      <c r="M18" s="209"/>
      <c r="N18" s="1"/>
    </row>
    <row r="19" spans="1:14" ht="12.75" x14ac:dyDescent="0.2">
      <c r="A19" s="17"/>
      <c r="B19" s="17"/>
      <c r="C19" s="17"/>
      <c r="D19" s="15"/>
      <c r="E19" s="17"/>
      <c r="F19" s="17"/>
      <c r="G19" s="17"/>
      <c r="H19" s="17"/>
      <c r="I19" s="17"/>
      <c r="J19" s="17"/>
      <c r="K19" s="17"/>
      <c r="L19" s="17"/>
      <c r="M19" s="17"/>
      <c r="N19" s="1"/>
    </row>
    <row r="20" spans="1:14" ht="13.5" thickBot="1" x14ac:dyDescent="0.25">
      <c r="A20" s="17"/>
      <c r="B20" s="17"/>
      <c r="C20" s="17"/>
      <c r="D20" s="15"/>
      <c r="E20" s="17"/>
      <c r="F20" s="17"/>
      <c r="G20" s="17"/>
      <c r="H20" s="17"/>
      <c r="I20" s="17"/>
      <c r="J20" s="17"/>
      <c r="K20" s="17"/>
      <c r="L20" s="17"/>
      <c r="M20" s="17"/>
      <c r="N20" s="1"/>
    </row>
    <row r="21" spans="1:14" ht="21.75" customHeight="1" thickTop="1" thickBot="1" x14ac:dyDescent="0.25">
      <c r="A21" s="17"/>
      <c r="B21" s="241" t="s">
        <v>92</v>
      </c>
      <c r="C21" s="242"/>
      <c r="D21" s="172" t="str">
        <f>IF(D17="","",E17-E16)</f>
        <v/>
      </c>
      <c r="E21" s="17"/>
      <c r="F21" s="17"/>
      <c r="G21" s="17"/>
      <c r="H21" s="17"/>
      <c r="I21" s="241" t="s">
        <v>93</v>
      </c>
      <c r="J21" s="242"/>
      <c r="K21" s="173" t="str">
        <f>IF(K17="","",L17-L16)</f>
        <v/>
      </c>
      <c r="L21" s="17"/>
      <c r="M21" s="17"/>
      <c r="N21" s="1"/>
    </row>
    <row r="22" spans="1:14" ht="21.75" customHeight="1" thickTop="1" x14ac:dyDescent="0.2">
      <c r="A22" s="17"/>
      <c r="B22" s="106"/>
      <c r="C22" s="106"/>
      <c r="D22" s="107"/>
      <c r="E22" s="17"/>
      <c r="F22" s="17"/>
      <c r="G22" s="17"/>
      <c r="H22" s="17"/>
      <c r="I22" s="17"/>
      <c r="J22" s="17"/>
      <c r="K22" s="17"/>
      <c r="L22" s="17"/>
      <c r="M22" s="17"/>
      <c r="N22" s="1"/>
    </row>
    <row r="23" spans="1:14" ht="12.75" x14ac:dyDescent="0.2">
      <c r="A23" s="17"/>
      <c r="B23" s="17"/>
      <c r="C23" s="17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"/>
    </row>
    <row r="24" spans="1:14" ht="14.25" x14ac:dyDescent="0.2">
      <c r="A24" s="245" t="s">
        <v>33</v>
      </c>
      <c r="B24" s="246"/>
      <c r="C24" s="108"/>
      <c r="D24" s="108"/>
      <c r="E24" s="108"/>
      <c r="F24" s="108"/>
      <c r="G24" s="108"/>
      <c r="H24" s="108"/>
      <c r="I24" s="108"/>
      <c r="J24" s="108"/>
      <c r="K24" s="84"/>
      <c r="L24" s="84"/>
      <c r="M24" s="84"/>
      <c r="N24" s="7"/>
    </row>
    <row r="25" spans="1:14" ht="14.25" x14ac:dyDescent="0.2">
      <c r="A25" s="243" t="s">
        <v>129</v>
      </c>
      <c r="B25" s="244"/>
      <c r="C25" s="109"/>
      <c r="D25" s="109"/>
      <c r="E25" s="109"/>
      <c r="F25" s="109"/>
      <c r="G25" s="109"/>
      <c r="H25" s="109"/>
      <c r="I25" s="109"/>
      <c r="J25" s="109"/>
      <c r="K25" s="84"/>
      <c r="L25" s="84"/>
      <c r="M25" s="84"/>
      <c r="N25" s="7"/>
    </row>
    <row r="26" spans="1:14" ht="14.25" x14ac:dyDescent="0.2">
      <c r="A26" s="110"/>
      <c r="B26" s="110"/>
      <c r="C26" s="110"/>
      <c r="D26" s="109"/>
      <c r="E26" s="109"/>
      <c r="F26" s="109"/>
      <c r="G26" s="109"/>
      <c r="H26" s="109"/>
      <c r="I26" s="109"/>
      <c r="J26" s="109"/>
      <c r="K26" s="84"/>
      <c r="L26" s="84"/>
      <c r="M26" s="84"/>
      <c r="N26" s="7"/>
    </row>
    <row r="27" spans="1:14" ht="24.75" customHeight="1" x14ac:dyDescent="0.2">
      <c r="A27" s="111"/>
      <c r="B27" s="111"/>
      <c r="C27" s="111"/>
      <c r="D27" s="112"/>
      <c r="E27" s="113"/>
      <c r="F27" s="113"/>
      <c r="G27" s="114"/>
      <c r="H27" s="114"/>
      <c r="I27" s="114"/>
      <c r="J27" s="114"/>
      <c r="K27" s="84"/>
      <c r="L27" s="84"/>
      <c r="M27" s="84"/>
      <c r="N27" s="7"/>
    </row>
    <row r="28" spans="1:14" s="31" customFormat="1" ht="15.75" x14ac:dyDescent="0.25">
      <c r="A28" s="239"/>
      <c r="B28" s="239"/>
      <c r="C28" s="115"/>
      <c r="D28" s="116"/>
      <c r="E28" s="117"/>
      <c r="F28" s="118"/>
      <c r="G28" s="119"/>
      <c r="H28" s="119"/>
      <c r="I28" s="119"/>
      <c r="J28" s="119"/>
      <c r="K28" s="120"/>
      <c r="L28" s="120"/>
      <c r="M28" s="120"/>
    </row>
    <row r="29" spans="1:14" s="27" customFormat="1" ht="15" customHeight="1" x14ac:dyDescent="0.25">
      <c r="A29" s="25"/>
      <c r="B29" s="28"/>
      <c r="C29" s="28"/>
      <c r="D29" s="24"/>
      <c r="E29" s="33"/>
      <c r="F29" s="34"/>
      <c r="G29" s="25"/>
      <c r="H29" s="25"/>
      <c r="I29" s="25"/>
      <c r="J29" s="25"/>
      <c r="K29" s="25"/>
      <c r="L29" s="25"/>
      <c r="M29" s="25"/>
      <c r="N29" s="25"/>
    </row>
    <row r="30" spans="1:14" s="27" customFormat="1" x14ac:dyDescent="0.25">
      <c r="A30" s="26"/>
      <c r="B30" s="28"/>
      <c r="C30" s="28"/>
      <c r="D30" s="30"/>
      <c r="E30" s="26"/>
      <c r="F30" s="25"/>
      <c r="G30" s="25"/>
      <c r="H30" s="25"/>
      <c r="I30" s="25"/>
      <c r="J30" s="240"/>
      <c r="K30" s="240"/>
      <c r="L30" s="240"/>
      <c r="M30" s="193"/>
      <c r="N30" s="25"/>
    </row>
    <row r="31" spans="1:14" s="27" customFormat="1" x14ac:dyDescent="0.25">
      <c r="A31" s="25"/>
      <c r="B31" s="25"/>
      <c r="C31" s="25"/>
      <c r="D31" s="25"/>
      <c r="E31" s="29"/>
      <c r="F31" s="25"/>
      <c r="G31" s="25"/>
      <c r="H31" s="25"/>
      <c r="I31" s="25"/>
      <c r="J31" s="240"/>
      <c r="K31" s="240"/>
      <c r="L31" s="240"/>
      <c r="M31" s="193"/>
      <c r="N31" s="25"/>
    </row>
    <row r="32" spans="1:14" s="27" customFormat="1" ht="15.75" x14ac:dyDescent="0.25">
      <c r="A32"/>
      <c r="B32" s="4"/>
      <c r="C32" s="4"/>
      <c r="D32" s="5"/>
      <c r="E32" s="26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27" customFormat="1" ht="15.75" x14ac:dyDescent="0.25">
      <c r="A33"/>
      <c r="B33" s="4"/>
      <c r="C33" s="4"/>
      <c r="D33" s="5"/>
      <c r="E33" s="25"/>
      <c r="F33" s="25"/>
      <c r="G33" s="25"/>
      <c r="H33" s="25"/>
      <c r="I33" s="37"/>
      <c r="J33" s="25"/>
      <c r="K33" s="25"/>
      <c r="L33" s="25"/>
      <c r="M33" s="25"/>
      <c r="N33" s="25"/>
    </row>
    <row r="34" spans="1:14" s="27" customFormat="1" ht="15.75" x14ac:dyDescent="0.25">
      <c r="A34"/>
      <c r="B34" s="4"/>
      <c r="C34" s="4"/>
      <c r="D34" s="5"/>
      <c r="E34" s="6"/>
      <c r="F34"/>
      <c r="G34"/>
      <c r="H34"/>
      <c r="I34"/>
      <c r="J34"/>
      <c r="K34" s="25"/>
      <c r="L34" s="25"/>
      <c r="M34" s="25"/>
      <c r="N34" s="25"/>
    </row>
    <row r="35" spans="1:14" x14ac:dyDescent="0.25">
      <c r="E35" s="6"/>
    </row>
    <row r="36" spans="1:14" x14ac:dyDescent="0.25">
      <c r="E36" s="6"/>
    </row>
    <row r="37" spans="1:14" x14ac:dyDescent="0.25">
      <c r="D37" s="3"/>
    </row>
    <row r="38" spans="1:14" x14ac:dyDescent="0.25">
      <c r="A38" s="3"/>
    </row>
    <row r="39" spans="1:14" x14ac:dyDescent="0.25">
      <c r="E39" s="3"/>
      <c r="F39" s="3"/>
    </row>
    <row r="40" spans="1:14" ht="12.75" customHeight="1" x14ac:dyDescent="0.25"/>
    <row r="41" spans="1:14" ht="29.25" customHeight="1" x14ac:dyDescent="0.25"/>
  </sheetData>
  <sheetProtection password="DC7D" sheet="1" objects="1" scenarios="1" insertRows="0"/>
  <mergeCells count="26">
    <mergeCell ref="A4:B4"/>
    <mergeCell ref="B15:C15"/>
    <mergeCell ref="I15:J15"/>
    <mergeCell ref="B16:C16"/>
    <mergeCell ref="I16:J16"/>
    <mergeCell ref="A8:E8"/>
    <mergeCell ref="H8:L8"/>
    <mergeCell ref="B10:C10"/>
    <mergeCell ref="I10:J10"/>
    <mergeCell ref="B14:C14"/>
    <mergeCell ref="I14:J14"/>
    <mergeCell ref="B11:C11"/>
    <mergeCell ref="C4:E4"/>
    <mergeCell ref="A28:B28"/>
    <mergeCell ref="J30:L31"/>
    <mergeCell ref="B21:C21"/>
    <mergeCell ref="I21:J21"/>
    <mergeCell ref="A25:B25"/>
    <mergeCell ref="A24:B24"/>
    <mergeCell ref="A17:C17"/>
    <mergeCell ref="H17:J17"/>
    <mergeCell ref="I11:J11"/>
    <mergeCell ref="B12:C12"/>
    <mergeCell ref="I12:J12"/>
    <mergeCell ref="B13:C13"/>
    <mergeCell ref="I13:J13"/>
  </mergeCells>
  <dataValidations xWindow="702" yWindow="284" count="1">
    <dataValidation allowBlank="1" showInputMessage="1" showErrorMessage="1" prompt="Naziv poslovnog subjekta upisati u Prilog B" sqref="C4"/>
  </dataValidations>
  <pageMargins left="0.25972222222222224" right="0.70866141732283472" top="0.1517361111111111" bottom="0.74803149606299213" header="0.31496062992125984" footer="0.31496062992125984"/>
  <pageSetup paperSize="9" scale="68" fitToHeight="0" orientation="landscape" horizontalDpi="4294967295" verticalDpi="4294967295" r:id="rId1"/>
  <headerFooter>
    <oddHeader>&amp;L&amp;"-,Bold Italic"Prilog C - Popis kupaca i dobavljača</oddHeader>
  </headerFooter>
  <extLst>
    <ext xmlns:x14="http://schemas.microsoft.com/office/spreadsheetml/2009/9/main" uri="{CCE6A557-97BC-4b89-ADB6-D9C93CAAB3DF}">
      <x14:dataValidations xmlns:xm="http://schemas.microsoft.com/office/excel/2006/main" xWindow="702" yWindow="284" count="1">
        <x14:dataValidation type="list" allowBlank="1" showInputMessage="1" showErrorMessage="1">
          <x14:formula1>
            <xm:f>Liste_formule!$B$8:$B$12</xm:f>
          </x14:formula1>
          <xm:sqref>K1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8"/>
  <sheetViews>
    <sheetView showGridLines="0" showRowColHeaders="0" zoomScaleNormal="100" workbookViewId="0">
      <selection activeCell="E3" sqref="E3"/>
    </sheetView>
  </sheetViews>
  <sheetFormatPr defaultRowHeight="15" x14ac:dyDescent="0.25"/>
  <cols>
    <col min="1" max="1" width="9.140625" customWidth="1"/>
    <col min="2" max="2" width="56.42578125" customWidth="1"/>
    <col min="3" max="3" width="15" customWidth="1"/>
    <col min="4" max="4" width="57.7109375" hidden="1" customWidth="1"/>
    <col min="5" max="5" width="22.42578125" customWidth="1"/>
    <col min="6" max="6" width="67.140625" customWidth="1"/>
    <col min="7" max="7" width="28.140625" customWidth="1"/>
    <col min="8" max="9" width="57.7109375" customWidth="1"/>
    <col min="10" max="10" width="29" style="47" customWidth="1"/>
    <col min="11" max="12" width="9.140625" style="45"/>
    <col min="13" max="13" width="5.28515625" style="45" customWidth="1"/>
    <col min="14" max="14" width="4.28515625" style="45" hidden="1" customWidth="1"/>
    <col min="15" max="15" width="22.140625" customWidth="1"/>
  </cols>
  <sheetData>
    <row r="1" spans="1:14" x14ac:dyDescent="0.25">
      <c r="A1" s="140" t="s">
        <v>137</v>
      </c>
      <c r="B1" s="140"/>
    </row>
    <row r="3" spans="1:14" x14ac:dyDescent="0.25">
      <c r="A3" s="276" t="s">
        <v>132</v>
      </c>
      <c r="B3" s="277"/>
      <c r="C3" s="67"/>
    </row>
    <row r="4" spans="1:14" x14ac:dyDescent="0.25">
      <c r="A4" s="278" t="s">
        <v>133</v>
      </c>
      <c r="B4" s="279"/>
      <c r="C4" s="67"/>
    </row>
    <row r="5" spans="1:14" x14ac:dyDescent="0.25">
      <c r="A5" s="276" t="s">
        <v>147</v>
      </c>
      <c r="B5" s="277"/>
      <c r="C5" s="67"/>
    </row>
    <row r="6" spans="1:14" ht="15.75" thickBot="1" x14ac:dyDescent="0.3"/>
    <row r="7" spans="1:14" ht="25.5" customHeight="1" x14ac:dyDescent="0.25">
      <c r="A7" s="258" t="s">
        <v>97</v>
      </c>
      <c r="B7" s="259"/>
      <c r="C7" s="262" t="s">
        <v>121</v>
      </c>
      <c r="D7" s="41" t="s">
        <v>96</v>
      </c>
      <c r="E7" s="264"/>
      <c r="F7" s="255" t="s">
        <v>149</v>
      </c>
      <c r="G7" s="55"/>
      <c r="H7" s="55"/>
      <c r="I7" s="55"/>
      <c r="J7" s="257"/>
      <c r="K7" s="257"/>
      <c r="L7" s="257"/>
      <c r="M7" s="257"/>
      <c r="N7" s="257"/>
    </row>
    <row r="8" spans="1:14" ht="46.5" customHeight="1" thickBot="1" x14ac:dyDescent="0.3">
      <c r="A8" s="260"/>
      <c r="B8" s="261"/>
      <c r="C8" s="263"/>
      <c r="D8" s="42" t="s">
        <v>98</v>
      </c>
      <c r="E8" s="264"/>
      <c r="F8" s="256"/>
      <c r="G8" s="54"/>
      <c r="H8" s="54"/>
      <c r="I8" s="54"/>
      <c r="J8" s="257"/>
      <c r="K8" s="257"/>
      <c r="L8" s="257"/>
      <c r="M8" s="257"/>
      <c r="N8" s="257"/>
    </row>
    <row r="9" spans="1:14" ht="75" customHeight="1" thickBot="1" x14ac:dyDescent="0.3">
      <c r="A9" s="43">
        <v>1</v>
      </c>
      <c r="B9" s="161" t="s">
        <v>99</v>
      </c>
      <c r="C9" s="175" t="str">
        <f>IF(AND('Prilog B'!G35&gt;=(C4*0.3),C4&gt;0),"Da","Ne")</f>
        <v>Ne</v>
      </c>
      <c r="D9" s="48" t="s">
        <v>100</v>
      </c>
      <c r="E9" s="162"/>
      <c r="F9" s="61" t="s">
        <v>140</v>
      </c>
      <c r="G9" s="52"/>
      <c r="H9" s="52"/>
      <c r="I9" s="52"/>
      <c r="J9" s="269"/>
      <c r="K9" s="269"/>
      <c r="L9" s="269"/>
      <c r="M9" s="269"/>
      <c r="N9" s="269"/>
    </row>
    <row r="10" spans="1:14" ht="87" customHeight="1" thickBot="1" x14ac:dyDescent="0.3">
      <c r="A10" s="56">
        <v>2</v>
      </c>
      <c r="B10" s="161" t="s">
        <v>101</v>
      </c>
      <c r="C10" s="176" t="str">
        <f>IF(OR(AND('Prilog C'!D11&lt;(C3*0.3),AND('Prilog C'!D12&lt;(C3*0.3),AND('Prilog C'!D13&lt;(C3*0.3),AND('Prilog C'!D14&lt;(C3*0.3),AND('Prilog C'!D15&lt;(C3*0.3)))))),C3=""),"Ne","Da")</f>
        <v>Ne</v>
      </c>
      <c r="D10" s="48" t="s">
        <v>111</v>
      </c>
      <c r="E10" s="162"/>
      <c r="F10" s="62"/>
      <c r="G10" s="50"/>
      <c r="H10" s="50"/>
      <c r="I10" s="50"/>
      <c r="J10" s="270"/>
      <c r="K10" s="270"/>
      <c r="L10" s="270"/>
      <c r="M10" s="270"/>
      <c r="N10" s="270"/>
    </row>
    <row r="11" spans="1:14" ht="55.5" customHeight="1" thickBot="1" x14ac:dyDescent="0.3">
      <c r="A11" s="53">
        <v>3</v>
      </c>
      <c r="B11" s="161" t="s">
        <v>102</v>
      </c>
      <c r="C11" s="176" t="str">
        <f>IF(OR(AND('Prilog C'!D11&lt;(C3*0.3),AND('Prilog C'!D12&lt;(C3*0.3),AND('Prilog C'!D13&lt;(C3*0.3),AND('Prilog C'!D14&lt;(C3*0.3),AND('Prilog C'!D15&lt;(C3*0.3)))))),C3=""),"Ne","Da")</f>
        <v>Ne</v>
      </c>
      <c r="D11" s="48" t="s">
        <v>113</v>
      </c>
      <c r="E11" s="162"/>
      <c r="F11" s="61" t="s">
        <v>138</v>
      </c>
      <c r="G11" s="50"/>
      <c r="H11" s="50"/>
      <c r="I11" s="50"/>
      <c r="J11" s="270"/>
      <c r="K11" s="270"/>
      <c r="L11" s="270"/>
      <c r="M11" s="270"/>
      <c r="N11" s="270"/>
    </row>
    <row r="12" spans="1:14" ht="45.75" customHeight="1" thickBot="1" x14ac:dyDescent="0.3">
      <c r="A12" s="56">
        <v>4</v>
      </c>
      <c r="B12" s="40" t="s">
        <v>103</v>
      </c>
      <c r="C12" s="176" t="str">
        <f>IF(OR(AND('Prilog C'!K11&lt;(C3*0.3),AND('Prilog C'!K12&lt;(C3*0.3),AND('Prilog C'!K13&lt;(C3*0.3),AND('Prilog C'!K14&lt;(C3*0.3),AND('Prilog C'!K15&lt;(C3*0.3)))))),C3=""),"Ne","Da")</f>
        <v>Ne</v>
      </c>
      <c r="D12" s="48" t="s">
        <v>114</v>
      </c>
      <c r="E12" s="162"/>
      <c r="F12" s="63"/>
      <c r="G12" s="50"/>
      <c r="H12" s="50"/>
      <c r="I12" s="50"/>
      <c r="J12" s="270"/>
      <c r="K12" s="270"/>
      <c r="L12" s="270"/>
      <c r="M12" s="270"/>
      <c r="N12" s="270"/>
    </row>
    <row r="13" spans="1:14" ht="80.25" customHeight="1" thickBot="1" x14ac:dyDescent="0.3">
      <c r="A13" s="53">
        <v>5</v>
      </c>
      <c r="B13" s="40" t="s">
        <v>104</v>
      </c>
      <c r="C13" s="176" t="str">
        <f>IF(OR(AND('Prilog C'!K11&lt;(C3*0.3),AND('Prilog C'!K12&lt;(C3*0.3),AND('Prilog C'!K13&lt;(C3*0.3),AND('Prilog C'!K14&lt;(C3*0.3),AND('Prilog C'!K15&lt;(C3*0.3)))))),C3=""),"Ne","Da")</f>
        <v>Ne</v>
      </c>
      <c r="D13" s="48" t="s">
        <v>115</v>
      </c>
      <c r="E13" s="162"/>
      <c r="F13" s="61" t="s">
        <v>139</v>
      </c>
      <c r="G13" s="50"/>
      <c r="H13" s="50"/>
      <c r="I13" s="50"/>
      <c r="J13" s="270"/>
      <c r="K13" s="270"/>
      <c r="L13" s="270"/>
      <c r="M13" s="270"/>
      <c r="N13" s="270"/>
    </row>
    <row r="14" spans="1:14" ht="58.5" customHeight="1" thickBot="1" x14ac:dyDescent="0.3">
      <c r="A14" s="43">
        <v>6</v>
      </c>
      <c r="B14" s="161" t="s">
        <v>105</v>
      </c>
      <c r="C14" s="177" t="str">
        <f>IF(OR(AND('Prilog C'!D11&lt;(C3*0.3),AND('Prilog C'!D12&lt;(C3*0.3),AND('Prilog C'!D13&lt;(C3*0.3),AND('Prilog C'!D14&lt;(C3*0.3),AND('Prilog C'!D15&lt;(C3*0.3)))))),C3=""),"Ne","Da")</f>
        <v>Ne</v>
      </c>
      <c r="D14" s="48" t="s">
        <v>116</v>
      </c>
      <c r="E14" s="162"/>
      <c r="F14" s="61"/>
      <c r="G14" s="50"/>
      <c r="H14" s="50"/>
      <c r="I14" s="50"/>
      <c r="J14" s="270"/>
      <c r="K14" s="270"/>
      <c r="L14" s="270"/>
      <c r="M14" s="270"/>
      <c r="N14" s="270"/>
    </row>
    <row r="15" spans="1:14" ht="93.75" customHeight="1" thickBot="1" x14ac:dyDescent="0.3">
      <c r="A15" s="43">
        <v>7</v>
      </c>
      <c r="B15" s="40" t="s">
        <v>106</v>
      </c>
      <c r="C15" s="177" t="str">
        <f>IF(C5=0,"Ne",IF('Prilog B'!G38&gt;=(C5*0.2),"Da","Ne"))</f>
        <v>Ne</v>
      </c>
      <c r="D15" s="48" t="s">
        <v>112</v>
      </c>
      <c r="E15" s="163"/>
      <c r="F15" s="61" t="s">
        <v>141</v>
      </c>
      <c r="G15" s="50"/>
      <c r="H15" s="50"/>
      <c r="I15" s="50"/>
      <c r="J15" s="182"/>
      <c r="K15" s="183"/>
      <c r="L15" s="183"/>
      <c r="M15" s="183"/>
      <c r="N15" s="183"/>
    </row>
    <row r="16" spans="1:14" ht="37.5" customHeight="1" x14ac:dyDescent="0.25">
      <c r="A16" s="280">
        <v>8</v>
      </c>
      <c r="B16" s="44" t="s">
        <v>107</v>
      </c>
      <c r="C16" s="265" t="str">
        <f>IF(AND('Prilog B'!G35&gt;=(C4*0.3),C4&gt;0),"Da","Ne")</f>
        <v>Ne</v>
      </c>
      <c r="D16" s="267" t="s">
        <v>117</v>
      </c>
      <c r="E16" s="274"/>
      <c r="F16" s="271" t="s">
        <v>142</v>
      </c>
      <c r="G16" s="273"/>
      <c r="H16" s="50"/>
      <c r="I16" s="50"/>
      <c r="J16" s="184"/>
      <c r="K16" s="185"/>
      <c r="L16" s="185"/>
      <c r="M16" s="185"/>
      <c r="N16" s="185"/>
    </row>
    <row r="17" spans="1:15" ht="87" customHeight="1" thickBot="1" x14ac:dyDescent="0.3">
      <c r="A17" s="281"/>
      <c r="B17" s="40" t="s">
        <v>108</v>
      </c>
      <c r="C17" s="266"/>
      <c r="D17" s="268"/>
      <c r="E17" s="274"/>
      <c r="F17" s="272"/>
      <c r="G17" s="273"/>
      <c r="H17" s="50"/>
      <c r="I17" s="50"/>
      <c r="J17" s="186"/>
      <c r="K17" s="185"/>
      <c r="L17" s="185"/>
      <c r="M17" s="185"/>
      <c r="N17" s="185"/>
      <c r="O17" s="49"/>
    </row>
    <row r="18" spans="1:15" ht="37.5" customHeight="1" thickBot="1" x14ac:dyDescent="0.3">
      <c r="A18" s="43">
        <v>9</v>
      </c>
      <c r="B18" s="40" t="s">
        <v>109</v>
      </c>
      <c r="C18" s="60"/>
      <c r="D18" s="46"/>
      <c r="E18" s="57"/>
      <c r="F18" s="64"/>
      <c r="G18" s="51"/>
      <c r="H18" s="51"/>
      <c r="I18" s="51"/>
      <c r="J18" s="184"/>
      <c r="K18" s="185"/>
      <c r="L18" s="185"/>
      <c r="M18" s="185"/>
      <c r="N18" s="185"/>
    </row>
    <row r="19" spans="1:15" x14ac:dyDescent="0.25">
      <c r="I19" s="187"/>
      <c r="J19" s="188"/>
      <c r="K19" s="189"/>
      <c r="L19" s="189"/>
      <c r="M19" s="189"/>
      <c r="N19" s="189"/>
    </row>
    <row r="20" spans="1:15" ht="17.25" customHeight="1" x14ac:dyDescent="0.25">
      <c r="A20" s="275" t="s">
        <v>134</v>
      </c>
      <c r="B20" s="275"/>
      <c r="I20" s="187"/>
      <c r="J20" s="188"/>
      <c r="K20" s="189"/>
      <c r="L20" s="189"/>
      <c r="M20" s="189"/>
      <c r="N20" s="189"/>
    </row>
    <row r="21" spans="1:15" ht="16.5" customHeight="1" x14ac:dyDescent="0.25">
      <c r="I21" s="187"/>
      <c r="J21" s="188"/>
      <c r="K21" s="189"/>
      <c r="L21" s="189"/>
      <c r="M21" s="189"/>
      <c r="N21" s="189"/>
    </row>
    <row r="22" spans="1:15" x14ac:dyDescent="0.25">
      <c r="I22" s="187"/>
      <c r="J22" s="188"/>
      <c r="K22" s="189"/>
      <c r="L22" s="189"/>
      <c r="M22" s="189"/>
      <c r="N22" s="189"/>
    </row>
    <row r="23" spans="1:15" x14ac:dyDescent="0.25">
      <c r="I23" s="187"/>
      <c r="J23" s="188"/>
      <c r="K23" s="189"/>
      <c r="L23" s="189"/>
      <c r="M23" s="189"/>
      <c r="N23" s="189"/>
    </row>
    <row r="24" spans="1:15" x14ac:dyDescent="0.25">
      <c r="I24" s="187"/>
      <c r="J24" s="188"/>
      <c r="K24" s="189"/>
      <c r="L24" s="189"/>
      <c r="M24" s="189"/>
      <c r="N24" s="189"/>
    </row>
    <row r="25" spans="1:15" x14ac:dyDescent="0.25">
      <c r="I25" s="187"/>
      <c r="J25" s="188"/>
      <c r="K25" s="189"/>
      <c r="L25" s="189"/>
      <c r="M25" s="189"/>
      <c r="N25" s="189"/>
    </row>
    <row r="26" spans="1:15" x14ac:dyDescent="0.25">
      <c r="I26" s="187"/>
      <c r="J26" s="188"/>
      <c r="K26" s="189"/>
      <c r="L26" s="189"/>
      <c r="M26" s="189"/>
      <c r="N26" s="189"/>
    </row>
    <row r="27" spans="1:15" x14ac:dyDescent="0.25">
      <c r="I27" s="187"/>
      <c r="J27" s="188"/>
      <c r="K27" s="189"/>
      <c r="L27" s="189"/>
      <c r="M27" s="189"/>
      <c r="N27" s="189"/>
    </row>
    <row r="28" spans="1:15" x14ac:dyDescent="0.25">
      <c r="I28" s="187"/>
      <c r="J28" s="188"/>
      <c r="K28" s="189"/>
      <c r="L28" s="189"/>
      <c r="M28" s="189"/>
      <c r="N28" s="189"/>
    </row>
    <row r="29" spans="1:15" x14ac:dyDescent="0.25">
      <c r="I29" s="187"/>
      <c r="J29" s="188"/>
      <c r="K29" s="189"/>
      <c r="L29" s="189"/>
      <c r="M29" s="189"/>
      <c r="N29" s="189"/>
    </row>
    <row r="30" spans="1:15" x14ac:dyDescent="0.25">
      <c r="I30" s="187"/>
      <c r="J30" s="188"/>
      <c r="K30" s="189"/>
      <c r="L30" s="189"/>
      <c r="M30" s="189"/>
      <c r="N30" s="189"/>
    </row>
    <row r="31" spans="1:15" x14ac:dyDescent="0.25">
      <c r="I31" s="187"/>
      <c r="J31" s="188"/>
      <c r="K31" s="189"/>
      <c r="L31" s="189"/>
      <c r="M31" s="189"/>
      <c r="N31" s="189"/>
    </row>
    <row r="32" spans="1:15" x14ac:dyDescent="0.25">
      <c r="I32" s="187"/>
      <c r="J32" s="188"/>
      <c r="K32" s="189"/>
      <c r="L32" s="189"/>
      <c r="M32" s="189"/>
      <c r="N32" s="189"/>
    </row>
    <row r="33" spans="2:14" x14ac:dyDescent="0.25">
      <c r="I33" s="187"/>
      <c r="J33" s="188"/>
      <c r="K33" s="189"/>
      <c r="L33" s="189"/>
      <c r="M33" s="189"/>
      <c r="N33" s="189"/>
    </row>
    <row r="34" spans="2:14" x14ac:dyDescent="0.25">
      <c r="I34" s="187"/>
      <c r="J34" s="188"/>
      <c r="K34" s="189"/>
      <c r="L34" s="189"/>
      <c r="M34" s="189"/>
      <c r="N34" s="189"/>
    </row>
    <row r="35" spans="2:14" x14ac:dyDescent="0.25">
      <c r="I35" s="187"/>
      <c r="J35" s="188"/>
      <c r="K35" s="189"/>
      <c r="L35" s="189"/>
      <c r="M35" s="189"/>
      <c r="N35" s="189"/>
    </row>
    <row r="36" spans="2:14" x14ac:dyDescent="0.25">
      <c r="I36" s="187"/>
      <c r="J36" s="188"/>
      <c r="K36" s="189"/>
      <c r="L36" s="189"/>
      <c r="M36" s="189"/>
      <c r="N36" s="189"/>
    </row>
    <row r="37" spans="2:14" x14ac:dyDescent="0.25">
      <c r="I37" s="187"/>
      <c r="J37" s="188"/>
      <c r="K37" s="189"/>
      <c r="L37" s="189"/>
      <c r="M37" s="189"/>
      <c r="N37" s="189"/>
    </row>
    <row r="38" spans="2:14" x14ac:dyDescent="0.25">
      <c r="B38" s="25"/>
      <c r="I38" s="187"/>
      <c r="J38" s="188"/>
      <c r="K38" s="189"/>
      <c r="L38" s="189"/>
      <c r="M38" s="189"/>
      <c r="N38" s="189"/>
    </row>
  </sheetData>
  <sheetProtection password="DC7D" sheet="1" objects="1" scenarios="1"/>
  <mergeCells count="21">
    <mergeCell ref="A20:B20"/>
    <mergeCell ref="A3:B3"/>
    <mergeCell ref="A4:B4"/>
    <mergeCell ref="A5:B5"/>
    <mergeCell ref="A16:A17"/>
    <mergeCell ref="C16:C17"/>
    <mergeCell ref="D16:D17"/>
    <mergeCell ref="J9:N9"/>
    <mergeCell ref="J14:N14"/>
    <mergeCell ref="J11:N11"/>
    <mergeCell ref="J13:N13"/>
    <mergeCell ref="F16:F17"/>
    <mergeCell ref="G16:G17"/>
    <mergeCell ref="J10:N10"/>
    <mergeCell ref="J12:N12"/>
    <mergeCell ref="E16:E17"/>
    <mergeCell ref="F7:F8"/>
    <mergeCell ref="J7:N8"/>
    <mergeCell ref="A7:B8"/>
    <mergeCell ref="C7:C8"/>
    <mergeCell ref="E7:E8"/>
  </mergeCells>
  <pageMargins left="0.7" right="0.7" top="0.75" bottom="0.75" header="0.3" footer="0.3"/>
  <pageSetup paperSize="9" scale="44" fitToHeight="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Z75"/>
  <sheetViews>
    <sheetView topLeftCell="A22" workbookViewId="0">
      <selection activeCell="D36" sqref="D36"/>
    </sheetView>
  </sheetViews>
  <sheetFormatPr defaultRowHeight="15" x14ac:dyDescent="0.25"/>
  <cols>
    <col min="2" max="2" width="17.7109375" bestFit="1" customWidth="1"/>
    <col min="3" max="3" width="30.85546875" customWidth="1"/>
    <col min="5" max="5" width="44.42578125" bestFit="1" customWidth="1"/>
    <col min="7" max="7" width="26.7109375" bestFit="1" customWidth="1"/>
  </cols>
  <sheetData>
    <row r="2" spans="2:12" x14ac:dyDescent="0.25">
      <c r="B2" t="s">
        <v>0</v>
      </c>
      <c r="C2" t="s">
        <v>1</v>
      </c>
      <c r="E2" t="s">
        <v>2</v>
      </c>
    </row>
    <row r="4" spans="2:12" x14ac:dyDescent="0.25">
      <c r="B4" s="32"/>
      <c r="C4" t="s">
        <v>3</v>
      </c>
      <c r="E4" t="s">
        <v>4</v>
      </c>
      <c r="G4" t="s">
        <v>3</v>
      </c>
      <c r="H4" t="s">
        <v>5</v>
      </c>
      <c r="I4" t="s">
        <v>6</v>
      </c>
      <c r="J4" t="s">
        <v>7</v>
      </c>
      <c r="K4" t="s">
        <v>8</v>
      </c>
      <c r="L4" t="s">
        <v>9</v>
      </c>
    </row>
    <row r="5" spans="2:12" x14ac:dyDescent="0.25">
      <c r="B5" s="32"/>
      <c r="C5" t="s">
        <v>5</v>
      </c>
      <c r="E5" t="s">
        <v>10</v>
      </c>
    </row>
    <row r="6" spans="2:12" x14ac:dyDescent="0.25">
      <c r="B6" s="32"/>
      <c r="C6" t="s">
        <v>6</v>
      </c>
    </row>
    <row r="7" spans="2:12" x14ac:dyDescent="0.25">
      <c r="B7" s="59"/>
      <c r="C7" t="s">
        <v>7</v>
      </c>
      <c r="E7" t="s">
        <v>11</v>
      </c>
    </row>
    <row r="8" spans="2:12" x14ac:dyDescent="0.25">
      <c r="B8" s="59" t="s">
        <v>123</v>
      </c>
      <c r="C8" t="s">
        <v>8</v>
      </c>
      <c r="E8" t="s">
        <v>12</v>
      </c>
    </row>
    <row r="9" spans="2:12" x14ac:dyDescent="0.25">
      <c r="B9" s="59" t="s">
        <v>124</v>
      </c>
      <c r="C9" t="s">
        <v>9</v>
      </c>
      <c r="E9" t="s">
        <v>13</v>
      </c>
    </row>
    <row r="10" spans="2:12" x14ac:dyDescent="0.25">
      <c r="B10" s="59" t="s">
        <v>125</v>
      </c>
      <c r="E10" t="s">
        <v>15</v>
      </c>
    </row>
    <row r="11" spans="2:12" x14ac:dyDescent="0.25">
      <c r="B11" s="59" t="s">
        <v>126</v>
      </c>
      <c r="E11" t="s">
        <v>16</v>
      </c>
    </row>
    <row r="12" spans="2:12" x14ac:dyDescent="0.25">
      <c r="B12" s="59" t="s">
        <v>127</v>
      </c>
      <c r="E12" t="s">
        <v>17</v>
      </c>
    </row>
    <row r="13" spans="2:12" x14ac:dyDescent="0.25">
      <c r="B13" s="59"/>
      <c r="E13" t="s">
        <v>18</v>
      </c>
    </row>
    <row r="14" spans="2:12" x14ac:dyDescent="0.25">
      <c r="B14" s="59"/>
      <c r="E14" t="s">
        <v>19</v>
      </c>
    </row>
    <row r="15" spans="2:12" x14ac:dyDescent="0.25">
      <c r="B15" s="59"/>
    </row>
    <row r="16" spans="2:12" x14ac:dyDescent="0.25">
      <c r="B16" s="59"/>
    </row>
    <row r="17" spans="2:7" x14ac:dyDescent="0.25">
      <c r="B17" s="59"/>
      <c r="E17" t="s">
        <v>20</v>
      </c>
    </row>
    <row r="18" spans="2:7" x14ac:dyDescent="0.25">
      <c r="B18" s="59"/>
    </row>
    <row r="19" spans="2:7" x14ac:dyDescent="0.25">
      <c r="B19" s="59"/>
    </row>
    <row r="20" spans="2:7" x14ac:dyDescent="0.25">
      <c r="B20" s="59"/>
    </row>
    <row r="21" spans="2:7" x14ac:dyDescent="0.25">
      <c r="B21" s="59"/>
    </row>
    <row r="22" spans="2:7" x14ac:dyDescent="0.25">
      <c r="B22" s="59"/>
    </row>
    <row r="23" spans="2:7" x14ac:dyDescent="0.25">
      <c r="B23" s="59"/>
    </row>
    <row r="24" spans="2:7" x14ac:dyDescent="0.25">
      <c r="B24" s="59" t="s">
        <v>127</v>
      </c>
    </row>
    <row r="25" spans="2:7" x14ac:dyDescent="0.25">
      <c r="B25" s="58"/>
      <c r="E25" t="s">
        <v>4</v>
      </c>
    </row>
    <row r="26" spans="2:7" x14ac:dyDescent="0.25">
      <c r="B26" s="58"/>
      <c r="E26" t="s">
        <v>10</v>
      </c>
    </row>
    <row r="27" spans="2:7" x14ac:dyDescent="0.25">
      <c r="E27" t="s">
        <v>12</v>
      </c>
    </row>
    <row r="28" spans="2:7" x14ac:dyDescent="0.25">
      <c r="E28" t="s">
        <v>11</v>
      </c>
    </row>
    <row r="29" spans="2:7" x14ac:dyDescent="0.25">
      <c r="E29" t="s">
        <v>21</v>
      </c>
    </row>
    <row r="30" spans="2:7" x14ac:dyDescent="0.25">
      <c r="B30" s="58">
        <v>31</v>
      </c>
      <c r="E30" t="s">
        <v>22</v>
      </c>
    </row>
    <row r="31" spans="2:7" x14ac:dyDescent="0.25">
      <c r="E31" t="s">
        <v>23</v>
      </c>
      <c r="G31" t="s">
        <v>23</v>
      </c>
    </row>
    <row r="32" spans="2:7" x14ac:dyDescent="0.25">
      <c r="E32" t="s">
        <v>24</v>
      </c>
      <c r="G32" t="s">
        <v>24</v>
      </c>
    </row>
    <row r="33" spans="2:7" x14ac:dyDescent="0.25">
      <c r="B33" t="e">
        <f>IF(LEFT(#REF!,2)="31","ABC","DEF")</f>
        <v>#REF!</v>
      </c>
      <c r="E33" t="s">
        <v>25</v>
      </c>
      <c r="G33" t="s">
        <v>150</v>
      </c>
    </row>
    <row r="34" spans="2:7" x14ac:dyDescent="0.25">
      <c r="E34" t="s">
        <v>91</v>
      </c>
      <c r="G34" t="s">
        <v>25</v>
      </c>
    </row>
    <row r="35" spans="2:7" x14ac:dyDescent="0.25">
      <c r="E35" t="s">
        <v>26</v>
      </c>
      <c r="G35" t="s">
        <v>91</v>
      </c>
    </row>
    <row r="36" spans="2:7" x14ac:dyDescent="0.25">
      <c r="E36" t="s">
        <v>27</v>
      </c>
      <c r="G36" t="s">
        <v>26</v>
      </c>
    </row>
    <row r="37" spans="2:7" x14ac:dyDescent="0.25">
      <c r="E37" t="s">
        <v>28</v>
      </c>
    </row>
    <row r="38" spans="2:7" x14ac:dyDescent="0.25">
      <c r="E38" t="s">
        <v>29</v>
      </c>
    </row>
    <row r="39" spans="2:7" x14ac:dyDescent="0.25">
      <c r="E39" t="s">
        <v>30</v>
      </c>
    </row>
    <row r="40" spans="2:7" x14ac:dyDescent="0.25">
      <c r="E40" t="s">
        <v>110</v>
      </c>
    </row>
    <row r="42" spans="2:7" x14ac:dyDescent="0.25">
      <c r="E42" t="s">
        <v>13</v>
      </c>
    </row>
    <row r="43" spans="2:7" x14ac:dyDescent="0.25">
      <c r="E43" t="s">
        <v>14</v>
      </c>
    </row>
    <row r="44" spans="2:7" x14ac:dyDescent="0.25">
      <c r="E44" t="s">
        <v>15</v>
      </c>
    </row>
    <row r="45" spans="2:7" x14ac:dyDescent="0.25">
      <c r="E45" t="s">
        <v>16</v>
      </c>
    </row>
    <row r="46" spans="2:7" x14ac:dyDescent="0.25">
      <c r="E46" t="s">
        <v>17</v>
      </c>
    </row>
    <row r="48" spans="2:7" x14ac:dyDescent="0.25">
      <c r="E48" t="s">
        <v>31</v>
      </c>
    </row>
    <row r="49" spans="5:26" x14ac:dyDescent="0.25">
      <c r="E49" t="s">
        <v>32</v>
      </c>
    </row>
    <row r="59" spans="5:26" x14ac:dyDescent="0.25">
      <c r="Q59" s="10" t="s">
        <v>66</v>
      </c>
      <c r="R59" s="11"/>
      <c r="S59" s="11"/>
      <c r="T59" s="11"/>
      <c r="U59" s="11"/>
      <c r="V59" s="11"/>
      <c r="W59" s="11"/>
      <c r="X59" s="11"/>
      <c r="Y59" s="9"/>
      <c r="Z59" s="9"/>
    </row>
    <row r="60" spans="5:26" x14ac:dyDescent="0.25">
      <c r="Q60" s="11" t="s">
        <v>67</v>
      </c>
      <c r="R60" s="11"/>
      <c r="S60" s="11" t="s">
        <v>68</v>
      </c>
      <c r="T60" s="11"/>
      <c r="U60" s="11" t="s">
        <v>69</v>
      </c>
      <c r="V60" s="11"/>
      <c r="W60" s="11" t="s">
        <v>70</v>
      </c>
      <c r="X60" s="11"/>
      <c r="Y60" s="9" t="s">
        <v>71</v>
      </c>
      <c r="Z60" s="9"/>
    </row>
    <row r="61" spans="5:26" x14ac:dyDescent="0.25">
      <c r="Q61" s="11" t="e">
        <f>SUMPRODUCT(($F$4:$F$57&lt;Q1)*($A$4:$A$57="Kredit")*$C$4:$C$56)</f>
        <v>#VALUE!</v>
      </c>
      <c r="R61" s="11"/>
      <c r="S61" s="11" t="e">
        <f>SUMPRODUCT(($F$4:$F$57&lt;Q1)*($A$4:$A$57="Garancija - platežna")*$C$4:$C$56)</f>
        <v>#VALUE!</v>
      </c>
      <c r="T61" s="11"/>
      <c r="U61" s="11" t="e">
        <f>SUMPRODUCT(($F$4:$F$57&lt;Q1)*($A$4:$A$57="Leasing - financijski")*$C$4:$C$56)</f>
        <v>#VALUE!</v>
      </c>
      <c r="V61" s="11"/>
      <c r="W61" s="11" t="e">
        <f>SUMPRODUCT(($F$4:$F$57&lt;Q1)*($A$4:$A$57 ="Jamstvo po kreditu")*$C$4:$C$56)</f>
        <v>#VALUE!</v>
      </c>
      <c r="X61" s="11"/>
      <c r="Y61" s="9" t="e">
        <f>SUMPRODUCT(($F$4:$F$57&lt;Q1)*($A$4:$A$57="Pozajmica - vlasnik")*$C$4:$C$56)</f>
        <v>#VALUE!</v>
      </c>
      <c r="Z61" s="9"/>
    </row>
    <row r="62" spans="5:26" x14ac:dyDescent="0.25">
      <c r="Q62" s="11" t="s">
        <v>72</v>
      </c>
      <c r="R62" s="11"/>
      <c r="S62" s="11" t="e">
        <f>SUMPRODUCT(($F$4:$F$57&lt;Q1)*($A$4:$A$57="Garancija - činidbena")*$C$4:$C$56)</f>
        <v>#VALUE!</v>
      </c>
      <c r="T62" s="11"/>
      <c r="U62" s="11" t="e">
        <f>SUMPRODUCT(($F$4:$F$57&lt;Q1)*($A$4:$A$57="Leasing - operativni")*$C$4:$C$56)</f>
        <v>#VALUE!</v>
      </c>
      <c r="V62" s="11"/>
      <c r="W62" s="11" t="e">
        <f>(SUMPRODUCT(($A$4:$A$57="Jamstvo po revolvingu/prekoračenju")*$C$4:$C$56))</f>
        <v>#VALUE!</v>
      </c>
      <c r="X62" s="11"/>
      <c r="Y62" s="9" t="e">
        <f>SUMPRODUCT(($F$4:$F$57&lt;Q1)*($A$4:$A$57="Pozajmica - ostali")*$C$4:$C$56)</f>
        <v>#VALUE!</v>
      </c>
      <c r="Z62" s="9"/>
    </row>
    <row r="63" spans="5:26" x14ac:dyDescent="0.25">
      <c r="Q63" s="11" t="e">
        <f>SUMIFS($C$4:$C$56,$A$4:$A$57,"=Kartica")</f>
        <v>#VALUE!</v>
      </c>
      <c r="R63" s="11"/>
      <c r="S63" s="11" t="e">
        <f>SUMPRODUCT(($F$4:$F$57&lt;Q1)*($A$4:$A$57="Akreditiv")*$C$4:$C$56)</f>
        <v>#VALUE!</v>
      </c>
      <c r="T63" s="11" t="s">
        <v>73</v>
      </c>
      <c r="U63" s="11"/>
      <c r="V63" s="11"/>
      <c r="W63" s="11" t="e">
        <f>SUMPRODUCT(($F$4:$F$57&lt;Q1)*($A$4:$A$57="Jamstvo po garanciji")*$C$4:$C$56)</f>
        <v>#VALUE!</v>
      </c>
      <c r="X63" s="11"/>
      <c r="Y63" s="9"/>
      <c r="Z63" s="9"/>
    </row>
    <row r="64" spans="5:26" x14ac:dyDescent="0.25">
      <c r="Q64" s="11" t="s">
        <v>74</v>
      </c>
      <c r="R64" s="11"/>
      <c r="S64" s="11"/>
      <c r="T64" s="11"/>
      <c r="U64" s="11"/>
      <c r="V64" s="11"/>
      <c r="W64" s="11" t="e">
        <f>SUMPRODUCT(($F$4:$F$57&lt;Q1)*($A$4:$A$57="Jamstvo po leasingu")*$C$4:$C$56)</f>
        <v>#VALUE!</v>
      </c>
      <c r="X64" s="11"/>
      <c r="Y64" s="9"/>
      <c r="Z64" s="9"/>
    </row>
    <row r="65" spans="17:26" x14ac:dyDescent="0.25">
      <c r="Q65" s="11" t="e">
        <f>SUMIFS($C$4:$C$56,$A$4:$A$57,"=Prekoračenje po računu")</f>
        <v>#VALUE!</v>
      </c>
      <c r="R65" s="11"/>
      <c r="S65" s="11" t="s">
        <v>75</v>
      </c>
      <c r="T65" s="11"/>
      <c r="U65" s="11" t="s">
        <v>76</v>
      </c>
      <c r="V65" s="11"/>
      <c r="W65" s="11" t="s">
        <v>77</v>
      </c>
      <c r="X65" s="11"/>
      <c r="Y65" s="9" t="s">
        <v>78</v>
      </c>
      <c r="Z65" s="9"/>
    </row>
    <row r="66" spans="17:26" x14ac:dyDescent="0.25">
      <c r="Q66" s="11" t="s">
        <v>79</v>
      </c>
      <c r="R66" s="11"/>
      <c r="S66" s="11" t="e">
        <f>SUMPRODUCT(($F$4:$F$57&gt;=Q1)*($A$4:$A$57="Garancija - platežna")*$C$4:$C$56)</f>
        <v>#VALUE!</v>
      </c>
      <c r="T66" s="11"/>
      <c r="U66" s="11" t="e">
        <f>SUMPRODUCT(($F$4:$F$57&gt;=Q1)*($A$4:$A$57="Leasing - financijski")*$C$4:$C$56)</f>
        <v>#VALUE!</v>
      </c>
      <c r="V66" s="11"/>
      <c r="W66" s="11" t="e">
        <f>SUMPRODUCT(($F$4:$F$54&gt;=Q1)*($A$4:$A$54="Jamstvo po kreditu")*$C$4:$C$53)</f>
        <v>#VALUE!</v>
      </c>
      <c r="X66" s="11"/>
      <c r="Y66" s="9" t="e">
        <f>SUMPRODUCT(($F$4:$F$57&gt;=Q1)*($A$4:$A$57="Pozajmica - vlasnik")*$C$4:$C$56)</f>
        <v>#VALUE!</v>
      </c>
      <c r="Z66" s="9"/>
    </row>
    <row r="67" spans="17:26" x14ac:dyDescent="0.25">
      <c r="Q67" s="11" t="e">
        <f>SUMIFS($C$4:$C$56,$A$4:$A$57,"Kredit - revolving")</f>
        <v>#VALUE!</v>
      </c>
      <c r="R67" s="11"/>
      <c r="S67" s="11" t="e">
        <f>SUMPRODUCT((F4:F54&gt;=Q1)*(A4:A54="Garancija - činidbena")*C4:C53)</f>
        <v>#VALUE!</v>
      </c>
      <c r="T67" s="11"/>
      <c r="U67" s="11" t="e">
        <f>SUMPRODUCT(($F$4:$F$57&gt;=Q1)*($A$4:$A$57="Leasing - operativni")*$C$4:$C$56)</f>
        <v>#VALUE!</v>
      </c>
      <c r="V67" s="11"/>
      <c r="W67" s="11" t="e">
        <f>SUMPRODUCT(($F$4:$F$54&gt;=Q1)*($A$4:$A$54="Jamstvo po garanciji")*$C$4:$C$53)</f>
        <v>#VALUE!</v>
      </c>
      <c r="X67" s="11"/>
      <c r="Y67" s="9" t="e">
        <f>SUMPRODUCT(($F$4:$F$57&gt;=Q1)*($A$4:$A$57="Pozajmica - ostali")*$C$4:$C$56)</f>
        <v>#VALUE!</v>
      </c>
      <c r="Z67" s="9"/>
    </row>
    <row r="68" spans="17:26" x14ac:dyDescent="0.25">
      <c r="Q68" s="11" t="s">
        <v>22</v>
      </c>
      <c r="R68" s="11"/>
      <c r="S68" s="11"/>
      <c r="T68" s="11"/>
      <c r="U68" s="11"/>
      <c r="V68" s="11"/>
      <c r="W68" s="11" t="e">
        <f>SUMPRODUCT(($F$4:$F$54&gt;=Q1)*($A$4:$A$54="Jamstvo po leasingu")*$C$4:$C$53)</f>
        <v>#VALUE!</v>
      </c>
      <c r="X68" s="11"/>
      <c r="Y68" s="9"/>
      <c r="Z68" s="9"/>
    </row>
    <row r="69" spans="17:26" x14ac:dyDescent="0.25">
      <c r="Q69" s="11" t="e">
        <f>SUMPRODUCT(($F$4:$F$57&lt;Q1)*($A$4:$A$57="Factoring")*$C$4:$C$56)</f>
        <v>#VALUE!</v>
      </c>
      <c r="R69" s="11"/>
      <c r="S69" s="11"/>
      <c r="T69" s="11"/>
      <c r="U69" s="11"/>
      <c r="V69" s="11"/>
      <c r="W69" s="11"/>
      <c r="X69" s="11"/>
      <c r="Y69" s="9"/>
      <c r="Z69" s="9"/>
    </row>
    <row r="70" spans="17:26" x14ac:dyDescent="0.25">
      <c r="Q70" s="11"/>
      <c r="R70" s="11"/>
      <c r="S70" s="11"/>
      <c r="T70" s="11"/>
      <c r="U70" s="11"/>
      <c r="V70" s="11"/>
      <c r="W70" s="11"/>
      <c r="X70" s="11"/>
      <c r="Y70" s="9"/>
      <c r="Z70" s="9"/>
    </row>
    <row r="71" spans="17:26" x14ac:dyDescent="0.25">
      <c r="Q71" s="11"/>
      <c r="R71" s="11"/>
      <c r="S71" s="11"/>
      <c r="T71" s="11"/>
      <c r="U71" s="11"/>
      <c r="V71" s="11"/>
      <c r="W71" s="11"/>
      <c r="X71" s="11"/>
      <c r="Y71" s="9"/>
      <c r="Z71" s="9"/>
    </row>
    <row r="72" spans="17:26" x14ac:dyDescent="0.25">
      <c r="Q72" s="11" t="s">
        <v>80</v>
      </c>
      <c r="R72" s="11"/>
      <c r="S72" s="11"/>
      <c r="T72" s="11"/>
      <c r="U72" s="11"/>
      <c r="V72" s="11"/>
      <c r="W72" s="11"/>
      <c r="X72" s="11"/>
      <c r="Y72" s="9"/>
      <c r="Z72" s="9"/>
    </row>
    <row r="73" spans="17:26" x14ac:dyDescent="0.25">
      <c r="Q73" s="11" t="e">
        <f>SUMPRODUCT(($F$4:$F$57&gt;=Q1)*($A$4:$A$57="Kredit")*$C$4:$C$56)</f>
        <v>#VALUE!</v>
      </c>
      <c r="R73" s="11"/>
      <c r="S73" s="11"/>
      <c r="T73" s="11"/>
      <c r="U73" s="11"/>
      <c r="V73" s="11"/>
      <c r="W73" s="11"/>
      <c r="X73" s="11"/>
      <c r="Y73" s="9"/>
      <c r="Z73" s="9"/>
    </row>
    <row r="74" spans="17:26" x14ac:dyDescent="0.25">
      <c r="Q74" s="11" t="e">
        <f>SUMPRODUCT(($F$4:$F$57&gt;=Q1)*($A$4:$A$57="Factoring")*$C$4:$C$56)</f>
        <v>#VALUE!</v>
      </c>
      <c r="R74" s="11"/>
      <c r="S74" s="11"/>
      <c r="T74" s="11"/>
      <c r="U74" s="11"/>
      <c r="V74" s="11"/>
      <c r="W74" s="11"/>
      <c r="X74" s="11"/>
      <c r="Y74" s="9"/>
      <c r="Z74" s="9"/>
    </row>
    <row r="75" spans="17:26" x14ac:dyDescent="0.25">
      <c r="Q75" s="9"/>
      <c r="R75" s="9"/>
      <c r="S75" s="9"/>
      <c r="T75" s="9"/>
      <c r="U75" s="9"/>
      <c r="V75" s="9"/>
      <c r="W75" s="9"/>
      <c r="X75" s="9"/>
      <c r="Y75" s="9"/>
      <c r="Z75" s="9"/>
    </row>
  </sheetData>
  <sheetProtection password="DC7D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Prilog B</vt:lpstr>
      <vt:lpstr>Prilog C</vt:lpstr>
      <vt:lpstr>Indikatori ek. povezanosti </vt:lpstr>
      <vt:lpstr>Liste_formule</vt:lpstr>
      <vt:lpstr>Garancije</vt:lpstr>
      <vt:lpstr>Jamstva</vt:lpstr>
      <vt:lpstr>Krediti</vt:lpstr>
      <vt:lpstr>Leasing</vt:lpstr>
      <vt:lpstr>Pozajmice</vt:lpstr>
      <vt:lpstr>'Indikatori ek. povezanosti '!Print_Area</vt:lpstr>
    </vt:vector>
  </TitlesOfParts>
  <Company>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Knez</dc:creator>
  <cp:lastModifiedBy>Lidija Rocic</cp:lastModifiedBy>
  <cp:lastPrinted>2017-08-31T14:17:22Z</cp:lastPrinted>
  <dcterms:created xsi:type="dcterms:W3CDTF">2014-10-03T11:44:25Z</dcterms:created>
  <dcterms:modified xsi:type="dcterms:W3CDTF">2017-10-06T12:13:50Z</dcterms:modified>
</cp:coreProperties>
</file>