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840" yWindow="435" windowWidth="15150" windowHeight="8775" tabRatio="608"/>
  </bookViews>
  <sheets>
    <sheet name="Prilog A" sheetId="1" r:id="rId1"/>
    <sheet name="Prilog B" sheetId="6" r:id="rId2"/>
    <sheet name="Prilog C" sheetId="7" r:id="rId3"/>
    <sheet name="Liste_formule" sheetId="5" state="hidden" r:id="rId4"/>
    <sheet name="Indikatori ek. povezanosti " sheetId="10" r:id="rId5"/>
  </sheets>
  <definedNames>
    <definedName name="Garancije">Liste_formule!$E$42:$E$44</definedName>
    <definedName name="Jamstva">Liste_formule!$E$36:$E$40</definedName>
    <definedName name="Krediti">Liste_formule!$E$25:$E$30</definedName>
    <definedName name="Leasing">Liste_formule!$E$45:$E$46</definedName>
    <definedName name="Pozajmice">Liste_formule!$E$48:$E$49</definedName>
    <definedName name="_xlnm.Print_Area" localSheetId="4">'Indikatori ek. povezanosti '!$A$1:$G$14</definedName>
    <definedName name="_xlnm.Print_Area" localSheetId="1">'Prilog B'!$A$1:$H$43</definedName>
    <definedName name="_xlnm.Print_Area" localSheetId="2">'Prilog C'!$A$1:$M$28</definedName>
  </definedNames>
  <calcPr calcId="145621"/>
</workbook>
</file>

<file path=xl/calcChain.xml><?xml version="1.0" encoding="utf-8"?>
<calcChain xmlns="http://schemas.openxmlformats.org/spreadsheetml/2006/main">
  <c r="H16" i="1" l="1"/>
  <c r="D4" i="7" l="1"/>
  <c r="C1" i="6" l="1"/>
  <c r="C9" i="10" l="1"/>
  <c r="C8" i="10"/>
  <c r="C10" i="10"/>
  <c r="C7" i="10"/>
  <c r="C6" i="10"/>
  <c r="N44" i="6" l="1"/>
  <c r="L1" i="6" l="1"/>
  <c r="L70" i="6" s="1"/>
  <c r="P43" i="6" l="1"/>
  <c r="R49" i="6"/>
  <c r="L42" i="6"/>
  <c r="T42" i="6"/>
  <c r="L66" i="6"/>
  <c r="N48" i="6"/>
  <c r="R47" i="6"/>
  <c r="L54" i="6"/>
  <c r="P42" i="6"/>
  <c r="L65" i="6"/>
  <c r="P47" i="6"/>
  <c r="N42" i="6"/>
  <c r="P48" i="6"/>
  <c r="T43" i="6"/>
  <c r="L67" i="6"/>
  <c r="L71" i="6"/>
  <c r="R48" i="6"/>
  <c r="L55" i="6"/>
  <c r="L68" i="6"/>
  <c r="R44" i="6"/>
  <c r="T48" i="6"/>
  <c r="L69" i="6"/>
  <c r="L72" i="6"/>
  <c r="N43" i="6"/>
  <c r="R42" i="6"/>
  <c r="T47" i="6"/>
  <c r="N47" i="6"/>
  <c r="R45" i="6"/>
  <c r="L50" i="6"/>
  <c r="K16" i="7"/>
  <c r="E16" i="7"/>
  <c r="E9" i="1" l="1"/>
  <c r="H10" i="1" l="1"/>
  <c r="E15" i="1" l="1"/>
  <c r="B12" i="1" l="1"/>
  <c r="H13" i="1" l="1"/>
  <c r="B7" i="1" l="1"/>
  <c r="L48" i="6" l="1"/>
  <c r="L46" i="6" l="1"/>
  <c r="L44" i="6"/>
  <c r="Q74" i="5" l="1"/>
  <c r="Q73" i="5"/>
  <c r="Q69" i="5"/>
  <c r="W68" i="5"/>
  <c r="Y67" i="5"/>
  <c r="W67" i="5"/>
  <c r="U67" i="5"/>
  <c r="S67" i="5"/>
  <c r="Q67" i="5"/>
  <c r="Y66" i="5"/>
  <c r="W66" i="5"/>
  <c r="U66" i="5"/>
  <c r="S66" i="5"/>
  <c r="Q65" i="5"/>
  <c r="W64" i="5"/>
  <c r="W63" i="5"/>
  <c r="S63" i="5"/>
  <c r="Q63" i="5"/>
  <c r="Y62" i="5"/>
  <c r="W62" i="5"/>
  <c r="U62" i="5"/>
  <c r="S62" i="5"/>
  <c r="Y61" i="5"/>
  <c r="W61" i="5"/>
  <c r="U61" i="5"/>
  <c r="S61" i="5"/>
  <c r="Q61" i="5"/>
  <c r="G39" i="6" l="1"/>
  <c r="F11" i="7" l="1"/>
  <c r="F12" i="7"/>
  <c r="F13" i="7"/>
  <c r="F14" i="7"/>
  <c r="F15" i="7"/>
  <c r="F16" i="7"/>
  <c r="F17" i="7"/>
  <c r="E20" i="7" l="1"/>
  <c r="H8" i="1"/>
  <c r="E13" i="1"/>
  <c r="E7" i="1"/>
  <c r="E22" i="1" l="1"/>
  <c r="R43" i="6"/>
  <c r="G34" i="6"/>
  <c r="G33" i="6"/>
  <c r="B35" i="6"/>
  <c r="G35" i="6" l="1"/>
  <c r="C11" i="10" s="1"/>
  <c r="B34" i="6"/>
  <c r="B38" i="6"/>
  <c r="B33" i="6"/>
  <c r="B37" i="6"/>
  <c r="B31" i="6"/>
  <c r="G30" i="6"/>
  <c r="G31" i="6"/>
  <c r="B30" i="6"/>
  <c r="B36" i="6" l="1"/>
  <c r="B39" i="6"/>
  <c r="G37" i="6"/>
  <c r="G32" i="6"/>
  <c r="C12" i="10" s="1"/>
  <c r="B32" i="6"/>
  <c r="G36" i="6"/>
  <c r="C5" i="10" l="1"/>
  <c r="G38" i="6"/>
  <c r="B11" i="1"/>
  <c r="B19" i="1" s="1"/>
  <c r="B21" i="1" s="1"/>
  <c r="H22" i="1" l="1"/>
  <c r="G23" i="1" s="1"/>
  <c r="L15" i="7" l="1"/>
  <c r="L11" i="7"/>
  <c r="L14" i="7"/>
  <c r="L13" i="7"/>
  <c r="L12" i="7"/>
  <c r="L17" i="7"/>
  <c r="L16" i="7"/>
  <c r="K20" i="7" l="1"/>
</calcChain>
</file>

<file path=xl/comments1.xml><?xml version="1.0" encoding="utf-8"?>
<comments xmlns="http://schemas.openxmlformats.org/spreadsheetml/2006/main">
  <authors>
    <author>Ivor Vlahek</author>
  </authors>
  <commentList>
    <comment ref="A3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Za kredite i leasinge upisati trenutno stanje duga.
Za prekoračenja po računu, kartice i garancije upisati odobreni iznos.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Način otplate unositi samo za kredite i leasinge.</t>
        </r>
      </text>
    </comment>
    <comment ref="G3" authorId="0">
      <text>
        <r>
          <rPr>
            <b/>
            <sz val="8"/>
            <color indexed="81"/>
            <rFont val="Tahoma"/>
            <family val="2"/>
            <charset val="238"/>
          </rPr>
          <t>Ukoliko je plasman osiguran zalogom na nekretnini/pokretnini i sl. odabrati "Da"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3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38"/>
          </rPr>
          <t>Prema potrebi moguće dodavati redove - označiti cijeli red i stisnuti Insert na mišu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<sst xmlns="http://schemas.openxmlformats.org/spreadsheetml/2006/main" count="245" uniqueCount="207">
  <si>
    <t>Razdoblje</t>
  </si>
  <si>
    <t>Instrum. Osiguranja</t>
  </si>
  <si>
    <t>Vrsta zaduženosti</t>
  </si>
  <si>
    <t xml:space="preserve">platnoprometni instrum. </t>
  </si>
  <si>
    <t>Prekoračenje po računu</t>
  </si>
  <si>
    <t>novčani depozit</t>
  </si>
  <si>
    <t>hipoteka na nekretnini</t>
  </si>
  <si>
    <t>polica osiguranja nekretnine</t>
  </si>
  <si>
    <t>polica osiguranja fiz. osobe</t>
  </si>
  <si>
    <t>hipoteka na pokretnini</t>
  </si>
  <si>
    <t>Kredit - revolving</t>
  </si>
  <si>
    <t>Kartica</t>
  </si>
  <si>
    <t>Kredit</t>
  </si>
  <si>
    <t>Garancija - platežna</t>
  </si>
  <si>
    <t>Garancija - činidbena</t>
  </si>
  <si>
    <t>Akreditiv</t>
  </si>
  <si>
    <t>Leasing - operativni</t>
  </si>
  <si>
    <t>Leasing - financijski</t>
  </si>
  <si>
    <t>Vlasničke pozajmice - po zajmodavcima</t>
  </si>
  <si>
    <t>Jamstva, sudužništva drugim pravnim osobama*</t>
  </si>
  <si>
    <t>Da</t>
  </si>
  <si>
    <t>Okvir</t>
  </si>
  <si>
    <t>Factoring</t>
  </si>
  <si>
    <t>Mjesečno</t>
  </si>
  <si>
    <t>Kvartalno</t>
  </si>
  <si>
    <t>Odjednom</t>
  </si>
  <si>
    <t>Baloon</t>
  </si>
  <si>
    <t>Jamstvo po revolvingu/prekoračenju</t>
  </si>
  <si>
    <t>Jamstvo po kreditu</t>
  </si>
  <si>
    <t>Jamstvo po leasingu</t>
  </si>
  <si>
    <t>Jamstvo po garanciji</t>
  </si>
  <si>
    <t>Pozajmica - vlasnik</t>
  </si>
  <si>
    <t>Pozajmica - ostali</t>
  </si>
  <si>
    <t>RAČUN DOBITI I GUBITKA</t>
  </si>
  <si>
    <t>BILANCA</t>
  </si>
  <si>
    <t xml:space="preserve">A) KAPITAL I REZERVE </t>
  </si>
  <si>
    <t>A) UKUPNI PRIHODI (Ukupni primici)</t>
  </si>
  <si>
    <t>A) DUGOTRAJNA IMOVINA</t>
  </si>
  <si>
    <t>A.1. Prihodi od prodaje</t>
  </si>
  <si>
    <t>A.1. Nematerijalna imovina</t>
  </si>
  <si>
    <t xml:space="preserve">A.2. Izvanredni prihodi </t>
  </si>
  <si>
    <t xml:space="preserve">A.2. Materijalna imovina </t>
  </si>
  <si>
    <t>A.3. Financijski prihodi</t>
  </si>
  <si>
    <t>A.2.1. Materijalna imovina - zemljišta i građ. Objekti</t>
  </si>
  <si>
    <t>B) UKUPNI RASHODI (Ukupni izdaci)</t>
  </si>
  <si>
    <t>A.2.2. Ostala materijalna imovina</t>
  </si>
  <si>
    <t xml:space="preserve">B.1. Rashodi poslovanja </t>
  </si>
  <si>
    <t xml:space="preserve">A.3. Financijska imovina </t>
  </si>
  <si>
    <t>B.1.1. troškovi materijala i usluga</t>
  </si>
  <si>
    <t>B) KRATKOTRAJNA IMOVINA</t>
  </si>
  <si>
    <t>B.1.2. amortizacija</t>
  </si>
  <si>
    <t xml:space="preserve">B.1. Zalihe </t>
  </si>
  <si>
    <t xml:space="preserve">B) DUGOROČNE OBVEZE </t>
  </si>
  <si>
    <t>B.1.3. troškovi zaposlenih</t>
  </si>
  <si>
    <t xml:space="preserve">B.2. Financijska imovina </t>
  </si>
  <si>
    <t>B.1.Obveze za kredite banaka i financijskih institucija</t>
  </si>
  <si>
    <t>B.1.4. ostali troškovi poslovanja</t>
  </si>
  <si>
    <t>B.2.1. Potraživanja od kupaca</t>
  </si>
  <si>
    <t>B.2. Ostale dugoročne obveze</t>
  </si>
  <si>
    <t>B.2. Izvanredni rashodi</t>
  </si>
  <si>
    <t>B.2.2. Potraživanja od države</t>
  </si>
  <si>
    <t>B.2.1. Vlasnička pozajmica</t>
  </si>
  <si>
    <t>B.3. Financijski rashodi</t>
  </si>
  <si>
    <t>B.2.3. Pozajmice vlasniku</t>
  </si>
  <si>
    <t>C) Dobit ili gubitak prije oporezivanja</t>
  </si>
  <si>
    <t>B.2.4. ostala potraživanja</t>
  </si>
  <si>
    <t xml:space="preserve">C) KRATKOROČNE OBVEZE </t>
  </si>
  <si>
    <t>D) Porez na dobit</t>
  </si>
  <si>
    <t>B.3. Novac</t>
  </si>
  <si>
    <t xml:space="preserve">C.1. Obveze za kredite </t>
  </si>
  <si>
    <t>E) Dobit ili gubitak razdoblja</t>
  </si>
  <si>
    <t>C) VREMENSKA RAZGRANIČENJA</t>
  </si>
  <si>
    <t xml:space="preserve">C.2. Obveze prema dobavljačima </t>
  </si>
  <si>
    <t xml:space="preserve">UKUPNA AKTIVA </t>
  </si>
  <si>
    <t>C.3. Ostale kratkoročne obveze</t>
  </si>
  <si>
    <t>C.3.1. Vlasnička pozajmica</t>
  </si>
  <si>
    <t>polja za unos</t>
  </si>
  <si>
    <t>C.3.2. Obveze prema državi</t>
  </si>
  <si>
    <t>C.3.3. Obveze prema zaposlenima</t>
  </si>
  <si>
    <t>C.3.4.  Ostale kratkoročne obveze</t>
  </si>
  <si>
    <t xml:space="preserve">D) VREMENSKA RAZGRANIČENJA </t>
  </si>
  <si>
    <t xml:space="preserve">UKUPNA PASIVA </t>
  </si>
  <si>
    <t xml:space="preserve">Naziv poslovnog subjekta: </t>
  </si>
  <si>
    <t>Popis 5 najvećih kupaca i njihov udio u ukupnom prometu</t>
  </si>
  <si>
    <t>Popis 5 najvećih dobavljača i njihov udio u ukupnoj nabavi</t>
  </si>
  <si>
    <t>Promet u kn</t>
  </si>
  <si>
    <t>Ostali</t>
  </si>
  <si>
    <t>UKUPNO</t>
  </si>
  <si>
    <t xml:space="preserve">Stanje na dan: </t>
  </si>
  <si>
    <t>Kreditni produkti</t>
  </si>
  <si>
    <t xml:space="preserve">Stanje duga (kn) </t>
  </si>
  <si>
    <t>Iznos rate (kn)</t>
  </si>
  <si>
    <t>Način otplate</t>
  </si>
  <si>
    <t>Krajnji rok vraćanja</t>
  </si>
  <si>
    <t>Osiguranje zalogom</t>
  </si>
  <si>
    <t>Garancije i akreditivi</t>
  </si>
  <si>
    <t>Izdavatelj</t>
  </si>
  <si>
    <t>Leasing</t>
  </si>
  <si>
    <t>Davatelj leasinga</t>
  </si>
  <si>
    <t>Jamstva,sudužništva (pravnim i fizičkim osobama)</t>
  </si>
  <si>
    <t>Kreditor</t>
  </si>
  <si>
    <t>Pozajmice</t>
  </si>
  <si>
    <t>Zajmodavac</t>
  </si>
  <si>
    <t>11. Jamstva/sudužništva kratkoročno</t>
  </si>
  <si>
    <t>12. Jamstva/sudužništva dugoročno</t>
  </si>
  <si>
    <t>3. Ukupno krediti  (1+2)</t>
  </si>
  <si>
    <t>13. Ukupno jamstva/sudužništva (11+12)</t>
  </si>
  <si>
    <t>4. Garancije kratkoročno</t>
  </si>
  <si>
    <t>5. Garancije dugoročno</t>
  </si>
  <si>
    <t>6. Akreditivi</t>
  </si>
  <si>
    <t xml:space="preserve">7. Ukupno garancije, akreditivi (4+5+6) </t>
  </si>
  <si>
    <t>10. Ukupno leasing (8+9)</t>
  </si>
  <si>
    <t>20. Ukupno rata - dugoročno (CPLTD)</t>
  </si>
  <si>
    <t>Formule</t>
  </si>
  <si>
    <t>Kratk. kredit</t>
  </si>
  <si>
    <t>Kratk. garancije</t>
  </si>
  <si>
    <t>Kratk. leasing</t>
  </si>
  <si>
    <t>Kratk. jamstvo</t>
  </si>
  <si>
    <t>Kratk pozajmice</t>
  </si>
  <si>
    <t>Kartice</t>
  </si>
  <si>
    <t>akr</t>
  </si>
  <si>
    <t>Overdraft</t>
  </si>
  <si>
    <t>Dug. garancije</t>
  </si>
  <si>
    <t>Dug. Leasing</t>
  </si>
  <si>
    <t>Dug. Jamstvo</t>
  </si>
  <si>
    <t>Dug. Pozajmice</t>
  </si>
  <si>
    <t>Revolving</t>
  </si>
  <si>
    <t>Dug. kredit</t>
  </si>
  <si>
    <t>CPLTD</t>
  </si>
  <si>
    <t>fin.leasing (mj)</t>
  </si>
  <si>
    <t>fin.leasing (kv)</t>
  </si>
  <si>
    <t>jamac (mj krediti)</t>
  </si>
  <si>
    <t>jamac (kv kredit)</t>
  </si>
  <si>
    <t>jamac (mj leasing)</t>
  </si>
  <si>
    <t>jamac (kv leasing)</t>
  </si>
  <si>
    <t xml:space="preserve">17. Ukupna kratk. zaduženost </t>
  </si>
  <si>
    <t xml:space="preserve">18. Ukupna dug. zaduženost </t>
  </si>
  <si>
    <t xml:space="preserve">19. UKUPNA ZADUŽENOST </t>
  </si>
  <si>
    <t>U tranšama</t>
  </si>
  <si>
    <t>Udio 5 najvećih kupaca u ukupnom prometu %</t>
  </si>
  <si>
    <t>Udio 5 najvećih dobavljača u ukupnoj nabavi %</t>
  </si>
  <si>
    <t xml:space="preserve">za razdoblje od 01.01. do </t>
  </si>
  <si>
    <t>Udio u prometu 
(%)</t>
  </si>
  <si>
    <t>Telefon</t>
  </si>
  <si>
    <t>Ime i prezime</t>
  </si>
  <si>
    <t>Ako „DA“, navesti komentar</t>
  </si>
  <si>
    <t>INDIKATORI GOSPODARSKE I FINANCIJSKE POVEZANOSTI</t>
  </si>
  <si>
    <t>Plavi tekst je smjernica za odgovor "DA"</t>
  </si>
  <si>
    <r>
      <t xml:space="preserve">kada </t>
    </r>
    <r>
      <rPr>
        <u/>
        <sz val="9"/>
        <color theme="1"/>
        <rFont val="Calibri"/>
        <family val="2"/>
        <charset val="238"/>
      </rPr>
      <t>jedna osoba u cijelosti ili djelomično jamči</t>
    </r>
    <r>
      <rPr>
        <sz val="9"/>
        <color theme="1"/>
        <rFont val="Calibri"/>
        <family val="2"/>
        <charset val="238"/>
      </rPr>
      <t xml:space="preserve"> za izloženost druge osobe, a iznos jamstva je toliko velik da bi naplata na temelju njega mogla izdavatelju uzrokovati ozbiljne financijske poteškoće</t>
    </r>
  </si>
  <si>
    <t>Ako je Tražitelj plasmana  dao jamstvo drugoj pravnoj osobi  a iznos jamstva je ≥ od 30% njegovog kapitala</t>
  </si>
  <si>
    <r>
      <t xml:space="preserve">kada vlasnik stambene ili poslovne nekretnine </t>
    </r>
    <r>
      <rPr>
        <u/>
        <sz val="9"/>
        <color theme="1"/>
        <rFont val="Calibri"/>
        <family val="2"/>
        <charset val="238"/>
      </rPr>
      <t>prima većinu prihoda od najamnine/zakupnine</t>
    </r>
    <r>
      <rPr>
        <sz val="9"/>
        <color theme="1"/>
        <rFont val="Calibri"/>
        <family val="2"/>
        <charset val="238"/>
      </rPr>
      <t xml:space="preserve"> od jednog najmoprimac/zakupoprimca</t>
    </r>
  </si>
  <si>
    <r>
      <t xml:space="preserve">kada je </t>
    </r>
    <r>
      <rPr>
        <u/>
        <sz val="9"/>
        <color theme="1"/>
        <rFont val="Calibri"/>
        <family val="2"/>
        <charset val="238"/>
      </rPr>
      <t>znatan dio proizvodnje</t>
    </r>
    <r>
      <rPr>
        <sz val="9"/>
        <color theme="1"/>
        <rFont val="Calibri"/>
        <family val="2"/>
        <charset val="238"/>
      </rPr>
      <t xml:space="preserve"> određenog proizvođača </t>
    </r>
    <r>
      <rPr>
        <u/>
        <sz val="9"/>
        <color theme="1"/>
        <rFont val="Calibri"/>
        <family val="2"/>
        <charset val="238"/>
      </rPr>
      <t>namijenjen jednom kupcu</t>
    </r>
  </si>
  <si>
    <t>kada se znatan dio potraživanja ili obveza odnosi na jednu ugovornu stranu</t>
  </si>
  <si>
    <r>
      <t xml:space="preserve">kada je poslovanje osobe (npr. proizvođača) </t>
    </r>
    <r>
      <rPr>
        <u/>
        <sz val="9"/>
        <color theme="1"/>
        <rFont val="Calibri"/>
        <family val="2"/>
        <charset val="238"/>
      </rPr>
      <t>ovisno o jednom ili više dobavljača odnosno trgovaca</t>
    </r>
    <r>
      <rPr>
        <sz val="9"/>
        <color theme="1"/>
        <rFont val="Calibri"/>
        <family val="2"/>
        <charset val="238"/>
      </rPr>
      <t xml:space="preserve"> i potrebno je dulje vrijeme da se za njih nađe zamjena</t>
    </r>
  </si>
  <si>
    <r>
      <t xml:space="preserve">kada pravne osobe imaju </t>
    </r>
    <r>
      <rPr>
        <u/>
        <sz val="9"/>
        <color theme="1"/>
        <rFont val="Calibri"/>
        <family val="2"/>
        <charset val="238"/>
      </rPr>
      <t>mali broj istih klijenata</t>
    </r>
    <r>
      <rPr>
        <sz val="9"/>
        <color theme="1"/>
        <rFont val="Calibri"/>
        <family val="2"/>
        <charset val="238"/>
      </rPr>
      <t>, a mogućnosti pronalaženja novih klijenata su ograničene</t>
    </r>
  </si>
  <si>
    <r>
      <t xml:space="preserve">kada se pravne osobe u znatnijem iznosu koriste </t>
    </r>
    <r>
      <rPr>
        <u/>
        <sz val="9"/>
        <color theme="1"/>
        <rFont val="Calibri"/>
        <family val="2"/>
        <charset val="238"/>
      </rPr>
      <t>istim izvorom financiranja</t>
    </r>
    <r>
      <rPr>
        <sz val="9"/>
        <color theme="1"/>
        <rFont val="Calibri"/>
        <family val="2"/>
        <charset val="238"/>
      </rPr>
      <t xml:space="preserve"> koji se ne može brzo zamijeniti</t>
    </r>
  </si>
  <si>
    <t>odnosi po svojoj biti slični odnosima iz točke 1. do 8.</t>
  </si>
  <si>
    <t>Založni dužnik</t>
  </si>
  <si>
    <t xml:space="preserve">Ako je Tražitelj plasmana vlasnik stambene ili poslovne zgrade i ostvaruje većinu prihod od najma jednog kupca a taj prihod čini ≥30% od njegovog poslovnog prihoda </t>
  </si>
  <si>
    <t>Ako se Tražitelj plasmana u znatnijem iznosu koristi  istim izvorom financiranja koji se ne može brzo zamijeniti (npr. kreditiranje na teret dobavljača koje čini ≥ 20% njegove imovine)</t>
  </si>
  <si>
    <t xml:space="preserve">Ako  je Tražitelj plasmana proizvođač i  prodaje  jednom kupcu  vrijednost robe čini ≥30% od njegovog poslovnog prihoda </t>
  </si>
  <si>
    <t>Ako Tražitelj plasmana duguje ili potražuje od jedne ugovorne strane iznos koji je ≥30% od njegovog poslovnog prihoda</t>
  </si>
  <si>
    <t xml:space="preserve">Ako je poslovanje osobe (npr. proizvođača) ovisno o jednom ili više dobavljača odnosno trgovaca (≥30% od njegovog poslovnog prihoda) i potrebno je dulje vrijeme  da se za njih nađe zamjena </t>
  </si>
  <si>
    <t xml:space="preserve">Ako Tražitelj plasmana ima mali broj istih klijenta (potraživanja /obveze ≥30% od njegovog poslovnog prihoda), a mogućnosti  pronalaženja novih klijenata su ograničene
</t>
  </si>
  <si>
    <t xml:space="preserve">Ako Tražitelj plasmana u poslovima sa stanovništvom te malim i srednjim društvima ima poslovni odnos (naveden u tablici pod točkom 8.) i mogao  bi uzrokovati ozbiljne financijske poteškoće (vrijednost poslovnog odnosa ≥ od 30% njegovog kapitala)
</t>
  </si>
  <si>
    <t>14. Pozajmice kratkoročno</t>
  </si>
  <si>
    <t>15. Pozajmice dugoročno</t>
  </si>
  <si>
    <t>16. Ukupno pozajmice (14+15)</t>
  </si>
  <si>
    <t>DA/NE</t>
  </si>
  <si>
    <t xml:space="preserve">Kreditor i kamatna stopa </t>
  </si>
  <si>
    <t>30.12.2016</t>
  </si>
  <si>
    <t>30.06.2017</t>
  </si>
  <si>
    <t>30.09.2017</t>
  </si>
  <si>
    <t>30.12.2017</t>
  </si>
  <si>
    <t>30.06.2018</t>
  </si>
  <si>
    <t>30.09.2018</t>
  </si>
  <si>
    <t>30.12.2018</t>
  </si>
  <si>
    <t>30.06.2019</t>
  </si>
  <si>
    <t>30.09.2019</t>
  </si>
  <si>
    <t>30.12.2019</t>
  </si>
  <si>
    <t>30.06.2020</t>
  </si>
  <si>
    <t>30.09.2020</t>
  </si>
  <si>
    <t>30.12.2020</t>
  </si>
  <si>
    <t>Datum popunjavanja obrasca</t>
  </si>
  <si>
    <t xml:space="preserve">Ostali </t>
  </si>
  <si>
    <t>B.2.2. Ostalo</t>
  </si>
  <si>
    <t>Naziv kupca</t>
  </si>
  <si>
    <t>Naziv dobavljača</t>
  </si>
  <si>
    <t>automatski izračun</t>
  </si>
  <si>
    <t>Kontakt osoba za podatke iz Priloga</t>
  </si>
  <si>
    <t>* klijent dostavlja ovaj Prilog C potpisan u originalu ili elektronski sa službene mail adrese u pdf formatu</t>
  </si>
  <si>
    <t>Upitnik o ekonomskoj povezanosti - POPUNJAVA BANKA</t>
  </si>
  <si>
    <t>Udio jednog kupca u prihodu od prodaje doseže 30%  --&gt; 
1. poslati "Zahtjev za formiranje grupe povezanih osoba" kroz LN, te unijeti indikator u APS na ekran Financijskih izvještaja</t>
  </si>
  <si>
    <t>Udio jednog dobavljača u prihodu od prodaje doseže 30%  --&gt; 
1. provjeriti da li je upaljen indikator 3 
2. ako je upaljen indikator 3, poslati "Zahtjev za formiranje grupe povezanih osoba" kroz LN, te unijeti indikator u APS na ekran Financijskih izvještaja</t>
  </si>
  <si>
    <t xml:space="preserve">Udio svih jamstva o odnosu na kapital doseže 30%  --&gt; 
1. provjeriti da li se taj udio odnosi na jednog dužnika 
2.1. ako se udio odnosi na jednog dužnika, poslati "Zahtjev za formiranje grupe povezanih osoba" kroz LN, te unijeti indikator u APS na ekran Financijskih izvještaja
2.2. ako se udio ne odnosi na jednog dužnika, smatra se da je konačan rezultat "NE" </t>
  </si>
  <si>
    <t>Udio svih pozajmica o odnosu na imovinu doseže 20%  --&gt; 
1. provjeriti da li se taj udio odnosi na jednog vjerovnika 
2. ako se udio odnosi na jednog vjerovnika, poslati "Zahtjev za formiranje grupe povezanih osoba" kroz LN, te unijeti indikator u APS na ekran Financijskih izvještaja
2.2. ako se udio ne odnosi na jednog vjerovnika, smatra se da je konačan rezultat "NE"</t>
  </si>
  <si>
    <t>Udio svih založnih sudužništva o odnosu na kapital doseže 30%  --&gt; 
1. provjeriti da li se taj udio odnosi na jednog dužnika 
2. ako se udio odnosi na jednog dužnika, poslati "Zahtjev za formiranje grupe povezanih osoba" kroz LN, te unijeti indikator u APS na ekran Financijskih izvještaja
2.2. ako se udio ne odnosi na jednog sudužnika, smatra se da je konačan rezultat "NE"</t>
  </si>
  <si>
    <t>1. Kreditni produkti kratkoročno</t>
  </si>
  <si>
    <t>2. Kreditni produkti dugoročno</t>
  </si>
  <si>
    <t>8. Leasing kratkoročno</t>
  </si>
  <si>
    <t>9. Leasing dugoročno</t>
  </si>
  <si>
    <t>kada u poslovima sa stanovništvom te malim i srednjim društvima postoji odnos:
-dužnika i sudužnika                                                                                                                        -dužnika i jamca ili davatelja garancije ili kolaterala, ako je iznos jamstva / garancije / kolaterala toliko velik da bi naplata na temlju jamstva /garancije / kolaterala mogla izdavatelju jamstva /garancije / kolaterala uzrokovati ozbiljne financijske poteškoće</t>
  </si>
  <si>
    <t>* zaduženost u RBA nije potrebno navoditi</t>
  </si>
  <si>
    <t>Automatski izračun:</t>
  </si>
  <si>
    <r>
      <t xml:space="preserve">Ako je u </t>
    </r>
    <r>
      <rPr>
        <b/>
        <sz val="9"/>
        <rFont val="Calibri"/>
        <family val="2"/>
        <charset val="238"/>
      </rPr>
      <t xml:space="preserve">C </t>
    </r>
    <r>
      <rPr>
        <sz val="9"/>
        <rFont val="Calibri"/>
        <family val="2"/>
        <charset val="238"/>
      </rPr>
      <t>k</t>
    </r>
    <r>
      <rPr>
        <sz val="10"/>
        <rFont val="Calibri"/>
        <family val="2"/>
        <charset val="238"/>
      </rPr>
      <t>oloni rezultat: "</t>
    </r>
    <r>
      <rPr>
        <b/>
        <sz val="10"/>
        <rFont val="Calibri"/>
        <family val="2"/>
        <charset val="238"/>
      </rPr>
      <t>Da</t>
    </r>
    <r>
      <rPr>
        <sz val="10"/>
        <rFont val="Calibri"/>
        <family val="2"/>
        <charset val="238"/>
      </rPr>
      <t xml:space="preserve">" </t>
    </r>
    <r>
      <rPr>
        <sz val="9"/>
        <rFont val="Calibri"/>
        <family val="2"/>
        <charset val="238"/>
      </rPr>
      <t>napraviti slijedeće korake:</t>
    </r>
  </si>
  <si>
    <t>Polugodišnje</t>
  </si>
  <si>
    <t>* klijent dostavlja ovaj Prilog B elektronski sa službene mail adrese u pdf formatu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</si>
</sst>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n&quot;"/>
    <numFmt numFmtId="165" formatCode="dd\.mm\.yyyy;@"/>
  </numFmts>
  <fonts count="70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0"/>
      <color theme="3"/>
      <name val="Tahoma"/>
      <family val="2"/>
      <charset val="238"/>
    </font>
    <font>
      <sz val="10"/>
      <color theme="3"/>
      <name val="Tahoma"/>
      <family val="2"/>
      <charset val="238"/>
    </font>
    <font>
      <b/>
      <i/>
      <sz val="10"/>
      <color theme="3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3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sz val="8"/>
      <color theme="3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i/>
      <sz val="8"/>
      <color rgb="FF0000FF"/>
      <name val="Tahoma"/>
      <family val="2"/>
      <charset val="238"/>
    </font>
    <font>
      <sz val="10"/>
      <name val="Calibri"/>
      <family val="2"/>
      <charset val="238"/>
    </font>
    <font>
      <sz val="9"/>
      <color theme="1"/>
      <name val="Tahoma"/>
      <family val="2"/>
      <charset val="238"/>
    </font>
    <font>
      <i/>
      <sz val="9"/>
      <color theme="3"/>
      <name val="Tahoma"/>
      <family val="2"/>
      <charset val="238"/>
    </font>
    <font>
      <sz val="9"/>
      <color theme="3"/>
      <name val="Tahoma"/>
      <family val="2"/>
      <charset val="238"/>
    </font>
    <font>
      <b/>
      <u/>
      <sz val="10"/>
      <color theme="3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2"/>
      <color rgb="FFFF0000"/>
      <name val="Tahoma"/>
      <family val="2"/>
      <charset val="238"/>
    </font>
    <font>
      <strike/>
      <sz val="9"/>
      <color rgb="FFFF0000"/>
      <name val="Tahoma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z val="10"/>
      <color rgb="FFFF0000"/>
      <name val="Futura CE Book"/>
      <charset val="238"/>
    </font>
    <font>
      <i/>
      <sz val="9"/>
      <color rgb="FF0000FF"/>
      <name val="Tahoma"/>
      <family val="2"/>
      <charset val="238"/>
    </font>
    <font>
      <sz val="9"/>
      <name val="Tahoma"/>
      <family val="2"/>
      <charset val="238"/>
    </font>
    <font>
      <u/>
      <sz val="10"/>
      <color rgb="FFFF0000"/>
      <name val="Tahoma"/>
      <family val="2"/>
      <charset val="238"/>
    </font>
    <font>
      <i/>
      <sz val="8"/>
      <color theme="3"/>
      <name val="Tahoma"/>
      <family val="2"/>
      <charset val="238"/>
    </font>
    <font>
      <i/>
      <sz val="10"/>
      <color theme="3"/>
      <name val="Tahoma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u/>
      <sz val="9"/>
      <color theme="1"/>
      <name val="Calibri"/>
      <family val="2"/>
      <charset val="238"/>
    </font>
    <font>
      <sz val="9"/>
      <color rgb="FF00B0F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FF0000"/>
      <name val="Tahoma"/>
      <family val="2"/>
      <charset val="238"/>
    </font>
    <font>
      <i/>
      <sz val="8"/>
      <color rgb="FFFF0000"/>
      <name val="Tahoma"/>
      <family val="2"/>
      <charset val="238"/>
    </font>
    <font>
      <i/>
      <sz val="8"/>
      <name val="Tahoma"/>
      <family val="2"/>
      <charset val="238"/>
    </font>
    <font>
      <b/>
      <sz val="9"/>
      <name val="Tahoma"/>
      <family val="2"/>
      <charset val="238"/>
    </font>
    <font>
      <i/>
      <sz val="9"/>
      <name val="Tahoma"/>
      <family val="2"/>
      <charset val="238"/>
    </font>
    <font>
      <sz val="11"/>
      <name val="Tahoma"/>
      <family val="2"/>
      <charset val="238"/>
    </font>
    <font>
      <b/>
      <i/>
      <sz val="1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u/>
      <sz val="10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Tahoma"/>
      <family val="2"/>
    </font>
    <font>
      <b/>
      <sz val="12"/>
      <color theme="3"/>
      <name val="Tahoma"/>
      <family val="2"/>
      <charset val="238"/>
    </font>
    <font>
      <sz val="12"/>
      <name val="Tahoma"/>
      <family val="2"/>
      <charset val="238"/>
    </font>
    <font>
      <b/>
      <u/>
      <sz val="9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EF6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164" fontId="9" fillId="0" borderId="0" xfId="0" applyNumberFormat="1" applyFont="1" applyFill="1" applyBorder="1"/>
    <xf numFmtId="0" fontId="10" fillId="0" borderId="0" xfId="0" applyFont="1" applyFill="1"/>
    <xf numFmtId="0" fontId="13" fillId="0" borderId="0" xfId="0" applyFont="1"/>
    <xf numFmtId="0" fontId="7" fillId="0" borderId="0" xfId="0" applyFont="1" applyAlignment="1">
      <alignment horizontal="right"/>
    </xf>
    <xf numFmtId="0" fontId="17" fillId="0" borderId="0" xfId="0" applyFont="1"/>
    <xf numFmtId="0" fontId="18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6" fillId="0" borderId="0" xfId="0" applyNumberFormat="1" applyFont="1" applyFill="1" applyAlignment="1" applyProtection="1">
      <alignment wrapText="1"/>
      <protection locked="0"/>
    </xf>
    <xf numFmtId="0" fontId="19" fillId="0" borderId="0" xfId="0" applyFont="1" applyProtection="1">
      <protection locked="0"/>
    </xf>
    <xf numFmtId="14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20" fillId="0" borderId="0" xfId="0" applyFont="1" applyProtection="1">
      <protection locked="0"/>
    </xf>
    <xf numFmtId="0" fontId="19" fillId="0" borderId="0" xfId="0" applyFont="1"/>
    <xf numFmtId="0" fontId="19" fillId="0" borderId="0" xfId="0" applyFont="1" applyProtection="1">
      <protection hidden="1"/>
    </xf>
    <xf numFmtId="0" fontId="21" fillId="0" borderId="0" xfId="0" applyNumberFormat="1" applyFont="1" applyFill="1" applyAlignment="1" applyProtection="1">
      <alignment wrapText="1"/>
      <protection locked="0"/>
    </xf>
    <xf numFmtId="0" fontId="23" fillId="0" borderId="0" xfId="0" applyFont="1" applyFill="1" applyBorder="1" applyProtection="1">
      <protection hidden="1"/>
    </xf>
    <xf numFmtId="0" fontId="24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6" fillId="0" borderId="0" xfId="0" applyFont="1" applyFill="1" applyBorder="1" applyProtection="1"/>
    <xf numFmtId="0" fontId="24" fillId="0" borderId="0" xfId="0" quotePrefix="1" applyFont="1"/>
    <xf numFmtId="0" fontId="19" fillId="0" borderId="0" xfId="0" applyFont="1" applyProtection="1"/>
    <xf numFmtId="0" fontId="13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wrapText="1"/>
    </xf>
    <xf numFmtId="0" fontId="28" fillId="0" borderId="0" xfId="0" applyFont="1"/>
    <xf numFmtId="0" fontId="29" fillId="0" borderId="0" xfId="0" applyFont="1"/>
    <xf numFmtId="0" fontId="7" fillId="0" borderId="0" xfId="0" applyFont="1"/>
    <xf numFmtId="0" fontId="30" fillId="0" borderId="0" xfId="0" applyFont="1" applyAlignment="1">
      <alignment horizontal="right"/>
    </xf>
    <xf numFmtId="10" fontId="29" fillId="0" borderId="0" xfId="0" applyNumberFormat="1" applyFont="1" applyFill="1" applyBorder="1" applyProtection="1">
      <protection locked="0"/>
    </xf>
    <xf numFmtId="164" fontId="30" fillId="0" borderId="0" xfId="0" applyNumberFormat="1" applyFont="1" applyFill="1" applyBorder="1"/>
    <xf numFmtId="0" fontId="31" fillId="0" borderId="0" xfId="0" applyFont="1"/>
    <xf numFmtId="14" fontId="1" fillId="0" borderId="0" xfId="0" applyNumberFormat="1" applyFont="1"/>
    <xf numFmtId="0" fontId="33" fillId="0" borderId="0" xfId="0" applyFont="1"/>
    <xf numFmtId="0" fontId="32" fillId="0" borderId="0" xfId="0" applyFont="1" applyAlignment="1" applyProtection="1">
      <alignment horizontal="center"/>
    </xf>
    <xf numFmtId="0" fontId="34" fillId="0" borderId="0" xfId="0" applyFont="1" applyAlignment="1">
      <alignment horizontal="left" vertical="center" indent="5"/>
    </xf>
    <xf numFmtId="0" fontId="35" fillId="0" borderId="0" xfId="0" applyFont="1"/>
    <xf numFmtId="0" fontId="36" fillId="0" borderId="0" xfId="0" applyFont="1" applyProtection="1">
      <protection locked="0"/>
    </xf>
    <xf numFmtId="0" fontId="36" fillId="0" borderId="0" xfId="0" applyFont="1" applyProtection="1"/>
    <xf numFmtId="0" fontId="36" fillId="0" borderId="0" xfId="0" applyFont="1"/>
    <xf numFmtId="0" fontId="37" fillId="0" borderId="0" xfId="0" applyFont="1" applyFill="1" applyBorder="1" applyAlignment="1" applyProtection="1"/>
    <xf numFmtId="0" fontId="22" fillId="0" borderId="0" xfId="0" applyFont="1" applyAlignment="1" applyProtection="1">
      <alignment horizontal="left" wrapText="1"/>
    </xf>
    <xf numFmtId="0" fontId="38" fillId="0" borderId="0" xfId="0" applyFont="1" applyAlignment="1" applyProtection="1">
      <alignment horizontal="left" wrapText="1"/>
    </xf>
    <xf numFmtId="0" fontId="39" fillId="0" borderId="0" xfId="0" applyFont="1" applyFill="1" applyBorder="1" applyAlignment="1" applyProtection="1">
      <alignment vertical="center" wrapText="1"/>
    </xf>
    <xf numFmtId="0" fontId="41" fillId="0" borderId="39" xfId="0" applyFont="1" applyBorder="1" applyAlignment="1">
      <alignment vertical="center" wrapText="1"/>
    </xf>
    <xf numFmtId="0" fontId="40" fillId="3" borderId="41" xfId="0" applyFont="1" applyFill="1" applyBorder="1" applyAlignment="1">
      <alignment horizontal="center" vertical="center" wrapText="1"/>
    </xf>
    <xf numFmtId="0" fontId="43" fillId="3" borderId="39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39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3" fillId="0" borderId="39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3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41" fillId="4" borderId="39" xfId="0" applyFont="1" applyFill="1" applyBorder="1" applyAlignment="1">
      <alignment vertical="center" wrapText="1"/>
    </xf>
    <xf numFmtId="0" fontId="45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vertical="center" wrapText="1"/>
    </xf>
    <xf numFmtId="0" fontId="50" fillId="0" borderId="44" xfId="0" applyFont="1" applyBorder="1" applyAlignment="1">
      <alignment vertical="center" wrapText="1"/>
    </xf>
    <xf numFmtId="0" fontId="41" fillId="0" borderId="45" xfId="0" applyFont="1" applyBorder="1" applyAlignment="1">
      <alignment vertical="center" wrapText="1"/>
    </xf>
    <xf numFmtId="0" fontId="41" fillId="4" borderId="45" xfId="0" applyFont="1" applyFill="1" applyBorder="1" applyAlignment="1">
      <alignment vertical="center" wrapText="1"/>
    </xf>
    <xf numFmtId="0" fontId="0" fillId="0" borderId="0" xfId="0" applyNumberFormat="1"/>
    <xf numFmtId="49" fontId="1" fillId="0" borderId="0" xfId="0" applyNumberFormat="1" applyFont="1"/>
    <xf numFmtId="4" fontId="3" fillId="4" borderId="0" xfId="0" applyNumberFormat="1" applyFont="1" applyFill="1" applyBorder="1" applyProtection="1">
      <protection locked="0"/>
    </xf>
    <xf numFmtId="1" fontId="3" fillId="4" borderId="0" xfId="0" applyNumberFormat="1" applyFont="1" applyFill="1" applyBorder="1" applyProtection="1">
      <protection locked="0"/>
    </xf>
    <xf numFmtId="0" fontId="57" fillId="0" borderId="0" xfId="0" applyFont="1" applyFill="1" applyBorder="1" applyAlignment="1" applyProtection="1">
      <alignment vertical="center" wrapText="1"/>
    </xf>
    <xf numFmtId="0" fontId="39" fillId="4" borderId="0" xfId="0" applyFont="1" applyFill="1" applyBorder="1"/>
    <xf numFmtId="0" fontId="25" fillId="4" borderId="0" xfId="0" applyFont="1" applyFill="1" applyBorder="1"/>
    <xf numFmtId="0" fontId="28" fillId="4" borderId="0" xfId="0" applyFont="1" applyFill="1" applyBorder="1"/>
    <xf numFmtId="0" fontId="30" fillId="4" borderId="0" xfId="0" applyFont="1" applyFill="1" applyBorder="1" applyAlignment="1">
      <alignment horizontal="right"/>
    </xf>
    <xf numFmtId="164" fontId="29" fillId="4" borderId="0" xfId="0" applyNumberFormat="1" applyFont="1" applyFill="1" applyBorder="1" applyAlignment="1">
      <alignment horizontal="right"/>
    </xf>
    <xf numFmtId="0" fontId="51" fillId="0" borderId="39" xfId="0" applyFont="1" applyBorder="1" applyAlignment="1" applyProtection="1">
      <alignment horizontal="center" vertical="center" wrapText="1"/>
      <protection locked="0"/>
    </xf>
    <xf numFmtId="0" fontId="56" fillId="0" borderId="0" xfId="0" applyFont="1" applyProtection="1"/>
    <xf numFmtId="0" fontId="56" fillId="4" borderId="0" xfId="0" applyFont="1" applyFill="1" applyBorder="1" applyAlignment="1" applyProtection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15" fillId="0" borderId="0" xfId="0" applyFont="1" applyFill="1" applyAlignment="1" applyProtection="1">
      <alignment vertical="center"/>
    </xf>
    <xf numFmtId="0" fontId="56" fillId="0" borderId="22" xfId="0" applyFont="1" applyFill="1" applyBorder="1" applyProtection="1"/>
    <xf numFmtId="0" fontId="56" fillId="2" borderId="22" xfId="0" applyFont="1" applyFill="1" applyBorder="1" applyProtection="1"/>
    <xf numFmtId="0" fontId="56" fillId="0" borderId="0" xfId="0" applyFont="1" applyFill="1" applyBorder="1" applyAlignment="1" applyProtection="1">
      <alignment vertical="center" wrapText="1"/>
    </xf>
    <xf numFmtId="0" fontId="57" fillId="0" borderId="2" xfId="0" applyFont="1" applyBorder="1" applyProtection="1"/>
    <xf numFmtId="4" fontId="57" fillId="2" borderId="2" xfId="0" applyNumberFormat="1" applyFont="1" applyFill="1" applyBorder="1" applyProtection="1"/>
    <xf numFmtId="0" fontId="57" fillId="0" borderId="2" xfId="0" applyFont="1" applyBorder="1"/>
    <xf numFmtId="4" fontId="57" fillId="0" borderId="2" xfId="0" applyNumberFormat="1" applyFont="1" applyFill="1" applyBorder="1" applyProtection="1">
      <protection locked="0"/>
    </xf>
    <xf numFmtId="0" fontId="36" fillId="0" borderId="3" xfId="0" applyFont="1" applyBorder="1" applyProtection="1"/>
    <xf numFmtId="4" fontId="36" fillId="0" borderId="3" xfId="0" applyNumberFormat="1" applyFont="1" applyFill="1" applyBorder="1" applyProtection="1">
      <protection locked="0"/>
    </xf>
    <xf numFmtId="0" fontId="36" fillId="0" borderId="3" xfId="0" applyFont="1" applyBorder="1"/>
    <xf numFmtId="4" fontId="36" fillId="0" borderId="3" xfId="0" applyNumberFormat="1" applyFont="1" applyFill="1" applyBorder="1" applyAlignment="1" applyProtection="1">
      <alignment horizontal="right"/>
      <protection locked="0"/>
    </xf>
    <xf numFmtId="0" fontId="57" fillId="0" borderId="3" xfId="0" applyFont="1" applyBorder="1"/>
    <xf numFmtId="4" fontId="57" fillId="2" borderId="3" xfId="0" applyNumberFormat="1" applyFont="1" applyFill="1" applyBorder="1" applyProtection="1"/>
    <xf numFmtId="4" fontId="36" fillId="0" borderId="3" xfId="0" applyNumberFormat="1" applyFont="1" applyFill="1" applyBorder="1" applyAlignment="1" applyProtection="1">
      <alignment horizontal="right"/>
      <protection locked="0" hidden="1"/>
    </xf>
    <xf numFmtId="4" fontId="36" fillId="2" borderId="3" xfId="0" applyNumberFormat="1" applyFont="1" applyFill="1" applyBorder="1" applyProtection="1"/>
    <xf numFmtId="0" fontId="57" fillId="0" borderId="3" xfId="0" applyFont="1" applyBorder="1" applyProtection="1"/>
    <xf numFmtId="0" fontId="57" fillId="0" borderId="3" xfId="0" applyFont="1" applyBorder="1" applyAlignment="1" applyProtection="1">
      <alignment wrapText="1"/>
    </xf>
    <xf numFmtId="0" fontId="57" fillId="0" borderId="4" xfId="0" applyFont="1" applyBorder="1" applyAlignment="1" applyProtection="1">
      <alignment wrapText="1"/>
    </xf>
    <xf numFmtId="4" fontId="57" fillId="2" borderId="4" xfId="0" applyNumberFormat="1" applyFont="1" applyFill="1" applyBorder="1" applyProtection="1"/>
    <xf numFmtId="0" fontId="57" fillId="0" borderId="5" xfId="0" applyFont="1" applyBorder="1"/>
    <xf numFmtId="4" fontId="57" fillId="0" borderId="5" xfId="0" applyNumberFormat="1" applyFont="1" applyFill="1" applyBorder="1" applyAlignment="1" applyProtection="1">
      <alignment horizontal="right"/>
      <protection locked="0"/>
    </xf>
    <xf numFmtId="0" fontId="57" fillId="2" borderId="1" xfId="0" applyFont="1" applyFill="1" applyBorder="1" applyProtection="1"/>
    <xf numFmtId="4" fontId="57" fillId="2" borderId="1" xfId="0" applyNumberFormat="1" applyFont="1" applyFill="1" applyBorder="1" applyProtection="1"/>
    <xf numFmtId="0" fontId="57" fillId="0" borderId="0" xfId="0" applyFont="1" applyFill="1" applyBorder="1"/>
    <xf numFmtId="164" fontId="57" fillId="0" borderId="0" xfId="0" applyNumberFormat="1" applyFont="1" applyFill="1" applyBorder="1" applyProtection="1"/>
    <xf numFmtId="0" fontId="36" fillId="0" borderId="0" xfId="0" applyFont="1" applyFill="1"/>
    <xf numFmtId="0" fontId="57" fillId="0" borderId="0" xfId="0" applyFont="1" applyAlignment="1">
      <alignment horizontal="right"/>
    </xf>
    <xf numFmtId="0" fontId="57" fillId="0" borderId="0" xfId="0" applyFont="1" applyFill="1" applyBorder="1" applyProtection="1"/>
    <xf numFmtId="0" fontId="36" fillId="0" borderId="0" xfId="0" applyFont="1" applyBorder="1" applyAlignment="1" applyProtection="1">
      <alignment horizontal="left" vertical="top" wrapText="1"/>
    </xf>
    <xf numFmtId="0" fontId="56" fillId="0" borderId="0" xfId="0" applyFont="1" applyBorder="1" applyAlignment="1">
      <alignment horizontal="right" wrapText="1"/>
    </xf>
    <xf numFmtId="0" fontId="48" fillId="0" borderId="0" xfId="0" applyFont="1"/>
    <xf numFmtId="0" fontId="36" fillId="0" borderId="0" xfId="0" applyFont="1" applyBorder="1" applyProtection="1"/>
    <xf numFmtId="4" fontId="19" fillId="0" borderId="36" xfId="0" applyNumberFormat="1" applyFont="1" applyFill="1" applyBorder="1" applyProtection="1">
      <protection locked="0"/>
    </xf>
    <xf numFmtId="1" fontId="19" fillId="0" borderId="37" xfId="0" applyNumberFormat="1" applyFont="1" applyFill="1" applyBorder="1" applyProtection="1">
      <protection locked="0"/>
    </xf>
    <xf numFmtId="0" fontId="36" fillId="0" borderId="0" xfId="0" applyFont="1" applyAlignment="1">
      <alignment vertical="center" wrapText="1"/>
    </xf>
    <xf numFmtId="0" fontId="59" fillId="0" borderId="0" xfId="0" applyFont="1" applyProtection="1"/>
    <xf numFmtId="4" fontId="19" fillId="4" borderId="0" xfId="0" applyNumberFormat="1" applyFont="1" applyFill="1" applyBorder="1" applyProtection="1">
      <protection locked="0"/>
    </xf>
    <xf numFmtId="1" fontId="19" fillId="4" borderId="0" xfId="0" applyNumberFormat="1" applyFont="1" applyFill="1" applyBorder="1" applyProtection="1">
      <protection locked="0"/>
    </xf>
    <xf numFmtId="0" fontId="36" fillId="0" borderId="1" xfId="0" applyFont="1" applyFill="1" applyBorder="1" applyProtection="1">
      <protection locked="0"/>
    </xf>
    <xf numFmtId="3" fontId="36" fillId="0" borderId="1" xfId="0" applyNumberFormat="1" applyFont="1" applyFill="1" applyBorder="1" applyAlignment="1" applyProtection="1">
      <alignment horizontal="center"/>
      <protection locked="0"/>
    </xf>
    <xf numFmtId="14" fontId="36" fillId="0" borderId="1" xfId="0" applyNumberFormat="1" applyFont="1" applyFill="1" applyBorder="1" applyAlignment="1" applyProtection="1">
      <alignment horizontal="right"/>
      <protection locked="0"/>
    </xf>
    <xf numFmtId="0" fontId="36" fillId="0" borderId="1" xfId="0" applyFont="1" applyFill="1" applyBorder="1" applyAlignment="1" applyProtection="1">
      <alignment horizontal="right" vertical="center" wrapText="1"/>
      <protection locked="0"/>
    </xf>
    <xf numFmtId="0" fontId="26" fillId="0" borderId="1" xfId="0" applyFont="1" applyFill="1" applyBorder="1" applyAlignment="1" applyProtection="1">
      <alignment horizontal="right" vertical="center" wrapText="1"/>
      <protection locked="0"/>
    </xf>
    <xf numFmtId="0" fontId="36" fillId="0" borderId="31" xfId="0" applyFont="1" applyFill="1" applyBorder="1" applyProtection="1">
      <protection locked="0"/>
    </xf>
    <xf numFmtId="3" fontId="36" fillId="0" borderId="31" xfId="0" applyNumberFormat="1" applyFont="1" applyFill="1" applyBorder="1" applyAlignment="1" applyProtection="1">
      <alignment horizontal="center"/>
      <protection locked="0"/>
    </xf>
    <xf numFmtId="14" fontId="36" fillId="0" borderId="31" xfId="0" applyNumberFormat="1" applyFont="1" applyFill="1" applyBorder="1" applyAlignment="1" applyProtection="1">
      <alignment horizontal="right"/>
      <protection locked="0"/>
    </xf>
    <xf numFmtId="0" fontId="36" fillId="0" borderId="31" xfId="0" applyFont="1" applyFill="1" applyBorder="1" applyAlignment="1" applyProtection="1">
      <alignment horizontal="right" vertical="center" wrapText="1"/>
      <protection locked="0"/>
    </xf>
    <xf numFmtId="0" fontId="57" fillId="0" borderId="0" xfId="0" applyFont="1" applyFill="1" applyBorder="1" applyAlignment="1" applyProtection="1">
      <alignment horizontal="left" vertical="top" wrapText="1"/>
    </xf>
    <xf numFmtId="164" fontId="57" fillId="0" borderId="0" xfId="0" applyNumberFormat="1" applyFont="1" applyFill="1" applyBorder="1" applyAlignment="1" applyProtection="1">
      <alignment horizontal="right" vertical="top" wrapText="1"/>
    </xf>
    <xf numFmtId="0" fontId="36" fillId="0" borderId="0" xfId="0" applyFont="1" applyFill="1" applyBorder="1" applyProtection="1"/>
    <xf numFmtId="164" fontId="57" fillId="0" borderId="0" xfId="0" applyNumberFormat="1" applyFont="1" applyFill="1" applyBorder="1" applyAlignment="1" applyProtection="1">
      <alignment vertical="top" wrapText="1"/>
    </xf>
    <xf numFmtId="164" fontId="57" fillId="6" borderId="31" xfId="0" applyNumberFormat="1" applyFont="1" applyFill="1" applyBorder="1" applyAlignment="1" applyProtection="1">
      <alignment vertical="top" wrapText="1"/>
    </xf>
    <xf numFmtId="0" fontId="36" fillId="5" borderId="7" xfId="0" applyFont="1" applyFill="1" applyBorder="1" applyAlignment="1" applyProtection="1">
      <alignment horizontal="justify" vertical="top" wrapText="1"/>
    </xf>
    <xf numFmtId="164" fontId="57" fillId="5" borderId="8" xfId="0" applyNumberFormat="1" applyFont="1" applyFill="1" applyBorder="1" applyAlignment="1" applyProtection="1">
      <alignment horizontal="right" vertical="top" wrapText="1"/>
    </xf>
    <xf numFmtId="0" fontId="36" fillId="5" borderId="13" xfId="0" applyFont="1" applyFill="1" applyBorder="1" applyAlignment="1" applyProtection="1">
      <alignment horizontal="justify" vertical="top" wrapText="1"/>
    </xf>
    <xf numFmtId="0" fontId="36" fillId="5" borderId="8" xfId="0" applyFont="1" applyFill="1" applyBorder="1" applyAlignment="1" applyProtection="1">
      <alignment horizontal="justify" vertical="top" wrapText="1"/>
    </xf>
    <xf numFmtId="0" fontId="36" fillId="5" borderId="8" xfId="0" applyFont="1" applyFill="1" applyBorder="1" applyAlignment="1" applyProtection="1">
      <alignment horizontal="left" vertical="top" wrapText="1"/>
    </xf>
    <xf numFmtId="164" fontId="57" fillId="5" borderId="27" xfId="0" applyNumberFormat="1" applyFont="1" applyFill="1" applyBorder="1" applyAlignment="1" applyProtection="1">
      <alignment horizontal="right" vertical="top" wrapText="1"/>
    </xf>
    <xf numFmtId="0" fontId="63" fillId="0" borderId="0" xfId="0" applyFont="1" applyBorder="1" applyAlignment="1"/>
    <xf numFmtId="0" fontId="64" fillId="0" borderId="0" xfId="0" applyFont="1"/>
    <xf numFmtId="4" fontId="63" fillId="4" borderId="0" xfId="0" applyNumberFormat="1" applyFont="1" applyFill="1" applyBorder="1" applyAlignment="1" applyProtection="1">
      <protection locked="0"/>
    </xf>
    <xf numFmtId="1" fontId="16" fillId="4" borderId="0" xfId="0" applyNumberFormat="1" applyFont="1" applyFill="1" applyBorder="1" applyAlignment="1" applyProtection="1">
      <protection locked="0"/>
    </xf>
    <xf numFmtId="4" fontId="16" fillId="0" borderId="0" xfId="0" applyNumberFormat="1" applyFont="1" applyFill="1" applyBorder="1" applyAlignment="1" applyProtection="1">
      <protection locked="0"/>
    </xf>
    <xf numFmtId="0" fontId="64" fillId="0" borderId="0" xfId="0" applyFont="1" applyProtection="1"/>
    <xf numFmtId="0" fontId="2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left" vertical="center" wrapText="1"/>
    </xf>
    <xf numFmtId="0" fontId="54" fillId="0" borderId="0" xfId="0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Alignment="1">
      <alignment vertical="center" wrapText="1"/>
    </xf>
    <xf numFmtId="0" fontId="21" fillId="0" borderId="0" xfId="0" applyFont="1" applyFill="1" applyAlignment="1" applyProtection="1">
      <alignment vertical="center" wrapText="1"/>
    </xf>
    <xf numFmtId="49" fontId="39" fillId="0" borderId="0" xfId="0" applyNumberFormat="1" applyFont="1" applyFill="1" applyAlignment="1" applyProtection="1">
      <alignment horizontal="right" wrapText="1"/>
    </xf>
    <xf numFmtId="0" fontId="4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62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wrapText="1"/>
    </xf>
    <xf numFmtId="0" fontId="19" fillId="2" borderId="32" xfId="0" applyFont="1" applyFill="1" applyBorder="1" applyAlignment="1" applyProtection="1">
      <alignment horizontal="left"/>
    </xf>
    <xf numFmtId="164" fontId="19" fillId="0" borderId="21" xfId="0" applyNumberFormat="1" applyFont="1" applyFill="1" applyBorder="1" applyAlignment="1" applyProtection="1">
      <protection locked="0"/>
    </xf>
    <xf numFmtId="10" fontId="19" fillId="2" borderId="17" xfId="0" applyNumberFormat="1" applyFont="1" applyFill="1" applyBorder="1" applyProtection="1"/>
    <xf numFmtId="0" fontId="19" fillId="2" borderId="34" xfId="0" applyFont="1" applyFill="1" applyBorder="1" applyAlignment="1" applyProtection="1">
      <alignment horizontal="left"/>
    </xf>
    <xf numFmtId="164" fontId="19" fillId="0" borderId="21" xfId="0" applyNumberFormat="1" applyFont="1" applyFill="1" applyBorder="1" applyProtection="1">
      <protection locked="0"/>
    </xf>
    <xf numFmtId="0" fontId="19" fillId="2" borderId="33" xfId="0" applyFont="1" applyFill="1" applyBorder="1" applyAlignment="1" applyProtection="1">
      <alignment horizontal="left"/>
    </xf>
    <xf numFmtId="164" fontId="19" fillId="0" borderId="22" xfId="0" applyNumberFormat="1" applyFont="1" applyFill="1" applyBorder="1" applyAlignment="1" applyProtection="1">
      <protection locked="0"/>
    </xf>
    <xf numFmtId="10" fontId="19" fillId="2" borderId="19" xfId="0" applyNumberFormat="1" applyFont="1" applyFill="1" applyBorder="1" applyProtection="1"/>
    <xf numFmtId="0" fontId="19" fillId="2" borderId="18" xfId="0" applyFont="1" applyFill="1" applyBorder="1" applyAlignment="1" applyProtection="1">
      <alignment horizontal="left"/>
    </xf>
    <xf numFmtId="164" fontId="19" fillId="0" borderId="22" xfId="0" applyNumberFormat="1" applyFont="1" applyFill="1" applyBorder="1" applyProtection="1">
      <protection locked="0"/>
    </xf>
    <xf numFmtId="0" fontId="19" fillId="2" borderId="49" xfId="0" applyFont="1" applyFill="1" applyBorder="1" applyAlignment="1" applyProtection="1">
      <alignment horizontal="left"/>
    </xf>
    <xf numFmtId="10" fontId="19" fillId="2" borderId="52" xfId="0" applyNumberFormat="1" applyFont="1" applyFill="1" applyBorder="1" applyProtection="1"/>
    <xf numFmtId="0" fontId="19" fillId="2" borderId="55" xfId="0" applyFont="1" applyFill="1" applyBorder="1" applyAlignment="1" applyProtection="1">
      <alignment horizontal="left"/>
    </xf>
    <xf numFmtId="10" fontId="19" fillId="2" borderId="20" xfId="0" applyNumberFormat="1" applyFont="1" applyFill="1" applyBorder="1" applyProtection="1"/>
    <xf numFmtId="10" fontId="19" fillId="2" borderId="48" xfId="0" applyNumberFormat="1" applyFont="1" applyFill="1" applyBorder="1" applyProtection="1"/>
    <xf numFmtId="0" fontId="20" fillId="0" borderId="0" xfId="0" applyFont="1" applyAlignment="1">
      <alignment horizontal="right"/>
    </xf>
    <xf numFmtId="164" fontId="20" fillId="0" borderId="0" xfId="0" applyNumberFormat="1" applyFont="1" applyFill="1" applyBorder="1" applyProtection="1"/>
    <xf numFmtId="10" fontId="19" fillId="0" borderId="0" xfId="0" applyNumberFormat="1" applyFont="1" applyFill="1" applyBorder="1" applyProtection="1"/>
    <xf numFmtId="0" fontId="59" fillId="0" borderId="0" xfId="0" applyFont="1"/>
    <xf numFmtId="0" fontId="20" fillId="0" borderId="0" xfId="0" applyFont="1" applyAlignment="1">
      <alignment horizontal="center"/>
    </xf>
    <xf numFmtId="10" fontId="20" fillId="0" borderId="0" xfId="0" applyNumberFormat="1" applyFont="1" applyFill="1" applyBorder="1" applyProtection="1"/>
    <xf numFmtId="164" fontId="20" fillId="4" borderId="54" xfId="0" applyNumberFormat="1" applyFont="1" applyFill="1" applyBorder="1" applyAlignment="1" applyProtection="1">
      <protection locked="0"/>
    </xf>
    <xf numFmtId="164" fontId="20" fillId="4" borderId="53" xfId="0" applyNumberFormat="1" applyFont="1" applyFill="1" applyBorder="1" applyProtection="1">
      <protection locked="0"/>
    </xf>
    <xf numFmtId="164" fontId="19" fillId="5" borderId="51" xfId="0" applyNumberFormat="1" applyFont="1" applyFill="1" applyBorder="1" applyAlignment="1" applyProtection="1"/>
    <xf numFmtId="164" fontId="19" fillId="5" borderId="23" xfId="0" applyNumberFormat="1" applyFont="1" applyFill="1" applyBorder="1" applyProtection="1"/>
    <xf numFmtId="3" fontId="36" fillId="0" borderId="1" xfId="0" applyNumberFormat="1" applyFont="1" applyFill="1" applyBorder="1" applyProtection="1">
      <protection locked="0"/>
    </xf>
    <xf numFmtId="3" fontId="36" fillId="0" borderId="31" xfId="0" applyNumberFormat="1" applyFont="1" applyFill="1" applyBorder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164" fontId="19" fillId="0" borderId="0" xfId="0" applyNumberFormat="1" applyFont="1" applyFill="1" applyBorder="1" applyAlignment="1" applyProtection="1">
      <alignment horizontal="right"/>
    </xf>
    <xf numFmtId="0" fontId="20" fillId="0" borderId="0" xfId="0" applyFont="1" applyFill="1" applyBorder="1" applyAlignment="1">
      <alignment horizontal="left"/>
    </xf>
    <xf numFmtId="164" fontId="20" fillId="0" borderId="0" xfId="0" applyNumberFormat="1" applyFont="1" applyFill="1" applyBorder="1" applyAlignment="1" applyProtection="1">
      <protection locked="0"/>
    </xf>
    <xf numFmtId="0" fontId="19" fillId="0" borderId="0" xfId="0" applyFont="1" applyFill="1"/>
    <xf numFmtId="164" fontId="20" fillId="0" borderId="0" xfId="0" applyNumberFormat="1" applyFont="1" applyFill="1" applyBorder="1" applyProtection="1">
      <protection locked="0"/>
    </xf>
    <xf numFmtId="0" fontId="56" fillId="0" borderId="0" xfId="0" applyFont="1" applyFill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7" fillId="7" borderId="1" xfId="0" applyFont="1" applyFill="1" applyBorder="1" applyAlignment="1" applyProtection="1">
      <alignment vertical="center" wrapText="1"/>
      <protection locked="0"/>
    </xf>
    <xf numFmtId="0" fontId="57" fillId="7" borderId="1" xfId="0" applyFont="1" applyFill="1" applyBorder="1" applyAlignment="1" applyProtection="1">
      <alignment horizontal="center" vertical="center" wrapText="1"/>
      <protection locked="0"/>
    </xf>
    <xf numFmtId="3" fontId="5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7" fillId="7" borderId="1" xfId="0" applyFont="1" applyFill="1" applyBorder="1" applyAlignment="1" applyProtection="1">
      <alignment horizontal="center" vertical="center"/>
      <protection locked="0"/>
    </xf>
    <xf numFmtId="0" fontId="57" fillId="7" borderId="1" xfId="0" applyFont="1" applyFill="1" applyBorder="1" applyProtection="1">
      <protection locked="0"/>
    </xf>
    <xf numFmtId="0" fontId="57" fillId="7" borderId="1" xfId="0" applyFont="1" applyFill="1" applyBorder="1" applyAlignment="1" applyProtection="1">
      <alignment horizontal="center"/>
      <protection locked="0"/>
    </xf>
    <xf numFmtId="3" fontId="36" fillId="7" borderId="1" xfId="0" applyNumberFormat="1" applyFont="1" applyFill="1" applyBorder="1" applyProtection="1">
      <protection locked="0"/>
    </xf>
    <xf numFmtId="3" fontId="36" fillId="7" borderId="1" xfId="0" applyNumberFormat="1" applyFont="1" applyFill="1" applyBorder="1" applyAlignment="1" applyProtection="1">
      <alignment horizontal="center"/>
      <protection locked="0"/>
    </xf>
    <xf numFmtId="14" fontId="36" fillId="7" borderId="1" xfId="0" applyNumberFormat="1" applyFont="1" applyFill="1" applyBorder="1" applyProtection="1">
      <protection locked="0"/>
    </xf>
    <xf numFmtId="0" fontId="36" fillId="7" borderId="1" xfId="0" applyFont="1" applyFill="1" applyBorder="1" applyAlignment="1" applyProtection="1">
      <alignment horizontal="right" vertical="center" wrapText="1"/>
      <protection locked="0"/>
    </xf>
    <xf numFmtId="0" fontId="57" fillId="8" borderId="13" xfId="0" applyFont="1" applyFill="1" applyBorder="1" applyAlignment="1" applyProtection="1">
      <alignment horizontal="justify" vertical="top" wrapText="1"/>
    </xf>
    <xf numFmtId="164" fontId="57" fillId="8" borderId="13" xfId="0" applyNumberFormat="1" applyFont="1" applyFill="1" applyBorder="1" applyAlignment="1" applyProtection="1">
      <alignment horizontal="right" vertical="top" wrapText="1"/>
    </xf>
    <xf numFmtId="0" fontId="57" fillId="8" borderId="8" xfId="0" applyFont="1" applyFill="1" applyBorder="1" applyAlignment="1" applyProtection="1">
      <alignment horizontal="left" vertical="top" wrapText="1"/>
    </xf>
    <xf numFmtId="164" fontId="57" fillId="8" borderId="8" xfId="0" applyNumberFormat="1" applyFont="1" applyFill="1" applyBorder="1" applyAlignment="1" applyProtection="1">
      <alignment horizontal="right" vertical="top" wrapText="1"/>
    </xf>
    <xf numFmtId="0" fontId="57" fillId="8" borderId="14" xfId="0" applyFont="1" applyFill="1" applyBorder="1" applyAlignment="1" applyProtection="1">
      <alignment horizontal="left" vertical="top" wrapText="1"/>
    </xf>
    <xf numFmtId="164" fontId="57" fillId="8" borderId="14" xfId="0" applyNumberFormat="1" applyFont="1" applyFill="1" applyBorder="1" applyAlignment="1" applyProtection="1">
      <alignment horizontal="right" vertical="top" wrapText="1"/>
    </xf>
    <xf numFmtId="164" fontId="57" fillId="8" borderId="12" xfId="0" applyNumberFormat="1" applyFont="1" applyFill="1" applyBorder="1" applyAlignment="1" applyProtection="1">
      <alignment vertical="top" wrapText="1"/>
    </xf>
    <xf numFmtId="164" fontId="57" fillId="6" borderId="58" xfId="0" applyNumberFormat="1" applyFont="1" applyFill="1" applyBorder="1" applyAlignment="1" applyProtection="1">
      <alignment vertical="top" wrapText="1"/>
    </xf>
    <xf numFmtId="164" fontId="57" fillId="8" borderId="61" xfId="0" applyNumberFormat="1" applyFont="1" applyFill="1" applyBorder="1" applyAlignment="1" applyProtection="1">
      <alignment vertical="top" wrapText="1"/>
    </xf>
    <xf numFmtId="0" fontId="61" fillId="7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36" fillId="0" borderId="1" xfId="0" applyFont="1" applyFill="1" applyBorder="1" applyAlignment="1" applyProtection="1">
      <alignment horizontal="left"/>
      <protection locked="0"/>
    </xf>
    <xf numFmtId="0" fontId="36" fillId="0" borderId="31" xfId="0" applyFont="1" applyFill="1" applyBorder="1" applyAlignment="1" applyProtection="1">
      <alignment horizontal="left"/>
      <protection locked="0"/>
    </xf>
    <xf numFmtId="0" fontId="14" fillId="0" borderId="35" xfId="0" applyNumberFormat="1" applyFont="1" applyFill="1" applyBorder="1" applyAlignment="1" applyProtection="1">
      <protection locked="0"/>
    </xf>
    <xf numFmtId="0" fontId="5" fillId="0" borderId="0" xfId="0" applyFont="1" applyBorder="1"/>
    <xf numFmtId="0" fontId="2" fillId="4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 vertical="center" wrapText="1"/>
    </xf>
    <xf numFmtId="165" fontId="20" fillId="0" borderId="35" xfId="0" applyNumberFormat="1" applyFont="1" applyFill="1" applyBorder="1" applyAlignment="1" applyProtection="1">
      <alignment wrapText="1"/>
      <protection locked="0"/>
    </xf>
    <xf numFmtId="0" fontId="57" fillId="0" borderId="0" xfId="0" applyFont="1" applyFill="1" applyBorder="1" applyAlignment="1">
      <alignment horizontal="left"/>
    </xf>
    <xf numFmtId="0" fontId="66" fillId="0" borderId="0" xfId="0" applyFont="1" applyProtection="1"/>
    <xf numFmtId="14" fontId="20" fillId="0" borderId="35" xfId="0" applyNumberFormat="1" applyFont="1" applyFill="1" applyBorder="1" applyAlignment="1" applyProtection="1">
      <alignment horizontal="center" vertical="center"/>
      <protection locked="0"/>
    </xf>
    <xf numFmtId="164" fontId="57" fillId="6" borderId="31" xfId="0" applyNumberFormat="1" applyFont="1" applyFill="1" applyBorder="1" applyAlignment="1" applyProtection="1">
      <alignment horizontal="right" vertical="top" wrapText="1"/>
      <protection hidden="1"/>
    </xf>
    <xf numFmtId="9" fontId="20" fillId="2" borderId="6" xfId="0" applyNumberFormat="1" applyFont="1" applyFill="1" applyBorder="1" applyProtection="1">
      <protection hidden="1"/>
    </xf>
    <xf numFmtId="0" fontId="50" fillId="0" borderId="39" xfId="0" applyFont="1" applyBorder="1" applyAlignment="1" applyProtection="1">
      <alignment horizontal="center" vertical="center" wrapText="1"/>
      <protection hidden="1"/>
    </xf>
    <xf numFmtId="0" fontId="23" fillId="4" borderId="39" xfId="0" applyFont="1" applyFill="1" applyBorder="1" applyAlignment="1" applyProtection="1">
      <alignment horizontal="center" vertical="center" wrapText="1"/>
      <protection hidden="1"/>
    </xf>
    <xf numFmtId="0" fontId="51" fillId="4" borderId="39" xfId="0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protection hidden="1"/>
    </xf>
    <xf numFmtId="0" fontId="3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14" fontId="19" fillId="0" borderId="35" xfId="0" applyNumberFormat="1" applyFont="1" applyFill="1" applyBorder="1" applyAlignment="1" applyProtection="1">
      <alignment horizontal="left"/>
      <protection locked="0"/>
    </xf>
    <xf numFmtId="4" fontId="36" fillId="5" borderId="3" xfId="0" applyNumberFormat="1" applyFont="1" applyFill="1" applyBorder="1" applyAlignment="1" applyProtection="1">
      <alignment horizontal="right"/>
    </xf>
    <xf numFmtId="0" fontId="69" fillId="0" borderId="0" xfId="0" applyFont="1" applyProtection="1"/>
    <xf numFmtId="14" fontId="20" fillId="0" borderId="35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Fill="1" applyAlignment="1" applyProtection="1">
      <alignment horizontal="left"/>
    </xf>
    <xf numFmtId="0" fontId="57" fillId="0" borderId="0" xfId="0" applyFont="1" applyBorder="1" applyAlignment="1">
      <alignment horizontal="left"/>
    </xf>
    <xf numFmtId="0" fontId="35" fillId="0" borderId="0" xfId="0" applyFont="1" applyBorder="1" applyAlignment="1">
      <alignment horizontal="right" wrapText="1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Protection="1">
      <protection locked="0"/>
    </xf>
    <xf numFmtId="4" fontId="57" fillId="4" borderId="0" xfId="0" applyNumberFormat="1" applyFont="1" applyFill="1" applyBorder="1" applyProtection="1">
      <protection locked="0"/>
    </xf>
    <xf numFmtId="4" fontId="57" fillId="4" borderId="0" xfId="0" applyNumberFormat="1" applyFont="1" applyFill="1" applyBorder="1" applyProtection="1"/>
    <xf numFmtId="4" fontId="36" fillId="4" borderId="0" xfId="0" applyNumberFormat="1" applyFont="1" applyFill="1" applyBorder="1" applyAlignment="1" applyProtection="1">
      <alignment horizontal="right"/>
      <protection locked="0"/>
    </xf>
    <xf numFmtId="4" fontId="36" fillId="4" borderId="0" xfId="0" applyNumberFormat="1" applyFont="1" applyFill="1" applyBorder="1" applyProtection="1"/>
    <xf numFmtId="4" fontId="36" fillId="4" borderId="0" xfId="0" applyNumberFormat="1" applyFont="1" applyFill="1" applyBorder="1" applyAlignment="1" applyProtection="1">
      <alignment horizontal="right"/>
    </xf>
    <xf numFmtId="4" fontId="57" fillId="4" borderId="0" xfId="0" applyNumberFormat="1" applyFont="1" applyFill="1" applyBorder="1" applyAlignment="1" applyProtection="1">
      <alignment horizontal="right"/>
      <protection locked="0"/>
    </xf>
    <xf numFmtId="0" fontId="36" fillId="4" borderId="0" xfId="0" applyFont="1" applyFill="1"/>
    <xf numFmtId="0" fontId="56" fillId="0" borderId="0" xfId="0" applyFont="1" applyBorder="1" applyAlignment="1"/>
    <xf numFmtId="165" fontId="20" fillId="4" borderId="0" xfId="0" applyNumberFormat="1" applyFont="1" applyFill="1" applyBorder="1" applyAlignment="1" applyProtection="1">
      <alignment wrapText="1"/>
      <protection locked="0"/>
    </xf>
    <xf numFmtId="0" fontId="19" fillId="4" borderId="0" xfId="0" applyFont="1" applyFill="1" applyAlignment="1" applyProtection="1">
      <alignment horizontal="right"/>
      <protection locked="0"/>
    </xf>
    <xf numFmtId="0" fontId="57" fillId="4" borderId="0" xfId="0" applyFont="1" applyFill="1" applyBorder="1" applyAlignment="1" applyProtection="1">
      <alignment horizontal="center" vertical="center" wrapText="1"/>
      <protection locked="0"/>
    </xf>
    <xf numFmtId="0" fontId="36" fillId="4" borderId="0" xfId="0" applyFont="1" applyFill="1" applyBorder="1" applyAlignment="1" applyProtection="1">
      <alignment horizontal="right" vertical="center" wrapText="1"/>
      <protection locked="0"/>
    </xf>
    <xf numFmtId="0" fontId="26" fillId="4" borderId="0" xfId="0" applyFont="1" applyFill="1" applyBorder="1" applyAlignment="1" applyProtection="1">
      <alignment horizontal="right" vertical="center" wrapText="1"/>
      <protection locked="0"/>
    </xf>
    <xf numFmtId="164" fontId="57" fillId="4" borderId="0" xfId="0" applyNumberFormat="1" applyFont="1" applyFill="1" applyBorder="1" applyAlignment="1" applyProtection="1">
      <alignment horizontal="right" vertical="top" wrapText="1"/>
    </xf>
    <xf numFmtId="164" fontId="57" fillId="4" borderId="0" xfId="0" applyNumberFormat="1" applyFont="1" applyFill="1" applyBorder="1" applyAlignment="1" applyProtection="1">
      <alignment vertical="top" wrapText="1"/>
    </xf>
    <xf numFmtId="164" fontId="57" fillId="4" borderId="0" xfId="0" applyNumberFormat="1" applyFont="1" applyFill="1" applyBorder="1" applyAlignment="1" applyProtection="1">
      <alignment horizontal="right" vertical="top" wrapText="1"/>
      <protection hidden="1"/>
    </xf>
    <xf numFmtId="0" fontId="19" fillId="4" borderId="0" xfId="0" applyFont="1" applyFill="1"/>
    <xf numFmtId="0" fontId="58" fillId="4" borderId="0" xfId="0" applyFont="1" applyFill="1" applyBorder="1" applyAlignment="1">
      <alignment horizontal="left" wrapText="1"/>
    </xf>
    <xf numFmtId="0" fontId="5" fillId="4" borderId="0" xfId="0" applyFont="1" applyFill="1" applyProtection="1"/>
    <xf numFmtId="0" fontId="62" fillId="4" borderId="0" xfId="0" applyFont="1" applyFill="1" applyAlignment="1" applyProtection="1">
      <alignment horizontal="center" vertical="center"/>
    </xf>
    <xf numFmtId="0" fontId="62" fillId="4" borderId="0" xfId="0" applyFont="1" applyFill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left" wrapText="1"/>
    </xf>
    <xf numFmtId="10" fontId="19" fillId="4" borderId="0" xfId="0" applyNumberFormat="1" applyFont="1" applyFill="1" applyBorder="1" applyProtection="1"/>
    <xf numFmtId="0" fontId="60" fillId="0" borderId="0" xfId="0" applyFont="1" applyFill="1" applyAlignment="1" applyProtection="1">
      <alignment horizontal="center" vertical="center"/>
    </xf>
    <xf numFmtId="0" fontId="62" fillId="0" borderId="0" xfId="0" applyFont="1" applyFill="1" applyAlignment="1" applyProtection="1">
      <alignment horizontal="left"/>
    </xf>
    <xf numFmtId="0" fontId="62" fillId="0" borderId="0" xfId="0" applyFont="1" applyFill="1" applyAlignment="1" applyProtection="1">
      <alignment horizontal="left" vertical="center"/>
    </xf>
    <xf numFmtId="0" fontId="57" fillId="0" borderId="0" xfId="0" applyFont="1" applyBorder="1" applyAlignment="1">
      <alignment horizontal="left"/>
    </xf>
    <xf numFmtId="0" fontId="67" fillId="0" borderId="35" xfId="0" applyNumberFormat="1" applyFont="1" applyFill="1" applyBorder="1" applyAlignment="1" applyProtection="1">
      <alignment horizontal="left"/>
      <protection locked="0"/>
    </xf>
    <xf numFmtId="0" fontId="54" fillId="0" borderId="0" xfId="0" applyNumberFormat="1" applyFont="1" applyFill="1" applyAlignment="1" applyProtection="1">
      <alignment horizontal="center" wrapText="1"/>
    </xf>
    <xf numFmtId="0" fontId="36" fillId="5" borderId="9" xfId="0" applyFont="1" applyFill="1" applyBorder="1" applyAlignment="1" applyProtection="1">
      <alignment horizontal="left" vertical="top" wrapText="1"/>
    </xf>
    <xf numFmtId="0" fontId="36" fillId="5" borderId="10" xfId="0" applyFont="1" applyFill="1" applyBorder="1" applyAlignment="1" applyProtection="1">
      <alignment horizontal="left" vertical="top" wrapText="1"/>
    </xf>
    <xf numFmtId="0" fontId="36" fillId="5" borderId="11" xfId="0" applyFont="1" applyFill="1" applyBorder="1" applyAlignment="1" applyProtection="1">
      <alignment horizontal="left" vertical="top" wrapText="1"/>
    </xf>
    <xf numFmtId="0" fontId="57" fillId="8" borderId="9" xfId="0" applyFont="1" applyFill="1" applyBorder="1" applyAlignment="1" applyProtection="1">
      <alignment horizontal="left" vertical="top" wrapText="1"/>
    </xf>
    <xf numFmtId="0" fontId="57" fillId="8" borderId="10" xfId="0" applyFont="1" applyFill="1" applyBorder="1" applyAlignment="1" applyProtection="1">
      <alignment horizontal="left" vertical="top" wrapText="1"/>
    </xf>
    <xf numFmtId="0" fontId="57" fillId="8" borderId="11" xfId="0" applyFont="1" applyFill="1" applyBorder="1" applyAlignment="1" applyProtection="1">
      <alignment horizontal="left" vertical="top" wrapText="1"/>
    </xf>
    <xf numFmtId="0" fontId="58" fillId="0" borderId="0" xfId="0" applyFont="1" applyBorder="1" applyAlignment="1">
      <alignment horizontal="left" wrapText="1"/>
    </xf>
    <xf numFmtId="0" fontId="57" fillId="0" borderId="0" xfId="0" applyFont="1" applyFill="1" applyBorder="1" applyAlignment="1" applyProtection="1">
      <alignment horizontal="left" vertical="top" wrapText="1"/>
    </xf>
    <xf numFmtId="0" fontId="36" fillId="5" borderId="24" xfId="0" applyFont="1" applyFill="1" applyBorder="1" applyAlignment="1" applyProtection="1">
      <alignment horizontal="left" vertical="top" wrapText="1"/>
    </xf>
    <xf numFmtId="0" fontId="36" fillId="5" borderId="25" xfId="0" applyFont="1" applyFill="1" applyBorder="1" applyAlignment="1" applyProtection="1">
      <alignment horizontal="left" vertical="top" wrapText="1"/>
    </xf>
    <xf numFmtId="0" fontId="36" fillId="5" borderId="26" xfId="0" applyFont="1" applyFill="1" applyBorder="1" applyAlignment="1" applyProtection="1">
      <alignment horizontal="left" vertical="top" wrapText="1"/>
    </xf>
    <xf numFmtId="0" fontId="57" fillId="8" borderId="59" xfId="0" applyFont="1" applyFill="1" applyBorder="1" applyAlignment="1" applyProtection="1">
      <alignment horizontal="left" vertical="top" wrapText="1"/>
    </xf>
    <xf numFmtId="0" fontId="57" fillId="8" borderId="60" xfId="0" applyFont="1" applyFill="1" applyBorder="1" applyAlignment="1" applyProtection="1">
      <alignment horizontal="left" vertical="top" wrapText="1"/>
    </xf>
    <xf numFmtId="0" fontId="57" fillId="8" borderId="61" xfId="0" applyFont="1" applyFill="1" applyBorder="1" applyAlignment="1" applyProtection="1">
      <alignment horizontal="left" vertical="top" wrapText="1"/>
    </xf>
    <xf numFmtId="0" fontId="57" fillId="6" borderId="56" xfId="0" applyFont="1" applyFill="1" applyBorder="1" applyAlignment="1" applyProtection="1">
      <alignment horizontal="left" vertical="top" wrapText="1"/>
    </xf>
    <xf numFmtId="0" fontId="57" fillId="6" borderId="35" xfId="0" applyFont="1" applyFill="1" applyBorder="1" applyAlignment="1" applyProtection="1">
      <alignment horizontal="left" vertical="top" wrapText="1"/>
    </xf>
    <xf numFmtId="0" fontId="57" fillId="6" borderId="57" xfId="0" applyFont="1" applyFill="1" applyBorder="1" applyAlignment="1" applyProtection="1">
      <alignment horizontal="left" vertical="top" wrapText="1"/>
    </xf>
    <xf numFmtId="0" fontId="57" fillId="6" borderId="28" xfId="0" applyFont="1" applyFill="1" applyBorder="1" applyAlignment="1" applyProtection="1">
      <alignment horizontal="left" vertical="top" wrapText="1"/>
    </xf>
    <xf numFmtId="0" fontId="57" fillId="6" borderId="29" xfId="0" applyFont="1" applyFill="1" applyBorder="1" applyAlignment="1" applyProtection="1">
      <alignment horizontal="left" vertical="top" wrapText="1"/>
    </xf>
    <xf numFmtId="0" fontId="57" fillId="6" borderId="30" xfId="0" applyFont="1" applyFill="1" applyBorder="1" applyAlignment="1" applyProtection="1">
      <alignment horizontal="left" vertical="top" wrapText="1"/>
    </xf>
    <xf numFmtId="0" fontId="68" fillId="2" borderId="35" xfId="0" applyNumberFormat="1" applyFont="1" applyFill="1" applyBorder="1" applyAlignment="1" applyProtection="1">
      <alignment horizontal="left"/>
      <protection hidden="1"/>
    </xf>
    <xf numFmtId="0" fontId="3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55" fillId="0" borderId="0" xfId="0" applyFont="1" applyAlignment="1" applyProtection="1">
      <alignment horizontal="left" wrapText="1"/>
    </xf>
    <xf numFmtId="0" fontId="22" fillId="0" borderId="0" xfId="0" applyFont="1" applyAlignment="1" applyProtection="1">
      <alignment horizontal="left" wrapText="1"/>
    </xf>
    <xf numFmtId="0" fontId="62" fillId="9" borderId="0" xfId="0" applyFont="1" applyFill="1" applyAlignment="1" applyProtection="1">
      <alignment horizontal="center" vertical="center"/>
    </xf>
    <xf numFmtId="0" fontId="20" fillId="5" borderId="46" xfId="0" applyFont="1" applyFill="1" applyBorder="1" applyAlignment="1">
      <alignment horizontal="left"/>
    </xf>
    <xf numFmtId="0" fontId="20" fillId="5" borderId="47" xfId="0" applyFont="1" applyFill="1" applyBorder="1" applyAlignment="1">
      <alignment horizontal="left"/>
    </xf>
    <xf numFmtId="0" fontId="20" fillId="5" borderId="53" xfId="0" applyFont="1" applyFill="1" applyBorder="1" applyAlignment="1">
      <alignment horizontal="left"/>
    </xf>
    <xf numFmtId="0" fontId="39" fillId="4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  <protection locked="0"/>
    </xf>
    <xf numFmtId="0" fontId="19" fillId="0" borderId="22" xfId="0" applyFont="1" applyFill="1" applyBorder="1" applyAlignment="1" applyProtection="1">
      <alignment horizontal="left"/>
      <protection locked="0"/>
    </xf>
    <xf numFmtId="0" fontId="19" fillId="5" borderId="50" xfId="0" applyFont="1" applyFill="1" applyBorder="1" applyAlignment="1" applyProtection="1">
      <alignment horizontal="left"/>
      <protection locked="0"/>
    </xf>
    <xf numFmtId="0" fontId="19" fillId="5" borderId="51" xfId="0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</xf>
    <xf numFmtId="0" fontId="19" fillId="0" borderId="21" xfId="0" applyFont="1" applyFill="1" applyBorder="1" applyAlignment="1" applyProtection="1">
      <alignment horizontal="left"/>
      <protection locked="0"/>
    </xf>
    <xf numFmtId="0" fontId="19" fillId="0" borderId="15" xfId="0" applyFont="1" applyFill="1" applyBorder="1" applyAlignment="1" applyProtection="1">
      <alignment horizontal="left"/>
      <protection locked="0"/>
    </xf>
    <xf numFmtId="0" fontId="44" fillId="3" borderId="43" xfId="0" applyFont="1" applyFill="1" applyBorder="1" applyAlignment="1">
      <alignment horizontal="center" vertical="center" wrapText="1"/>
    </xf>
    <xf numFmtId="0" fontId="44" fillId="3" borderId="38" xfId="0" applyFont="1" applyFill="1" applyBorder="1" applyAlignment="1">
      <alignment horizontal="center" vertical="center" wrapText="1"/>
    </xf>
    <xf numFmtId="0" fontId="51" fillId="0" borderId="41" xfId="0" applyFont="1" applyBorder="1" applyAlignment="1" applyProtection="1">
      <alignment horizontal="center" vertical="center" wrapText="1"/>
      <protection hidden="1"/>
    </xf>
    <xf numFmtId="0" fontId="51" fillId="0" borderId="39" xfId="0" applyFont="1" applyBorder="1" applyAlignment="1" applyProtection="1">
      <alignment horizontal="center" vertical="center" wrapText="1"/>
      <protection hidden="1"/>
    </xf>
    <xf numFmtId="0" fontId="43" fillId="0" borderId="43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50" fillId="0" borderId="43" xfId="0" applyFont="1" applyBorder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center" wrapText="1"/>
    </xf>
    <xf numFmtId="0" fontId="41" fillId="0" borderId="43" xfId="0" applyFont="1" applyBorder="1" applyAlignment="1">
      <alignment horizontal="left" vertical="center" wrapText="1"/>
    </xf>
    <xf numFmtId="0" fontId="41" fillId="0" borderId="38" xfId="0" applyFont="1" applyBorder="1" applyAlignment="1">
      <alignment horizontal="left" vertical="center" wrapText="1"/>
    </xf>
    <xf numFmtId="0" fontId="41" fillId="0" borderId="45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3" borderId="43" xfId="0" applyFont="1" applyFill="1" applyBorder="1" applyAlignment="1">
      <alignment horizontal="center" vertical="center" wrapText="1"/>
    </xf>
    <xf numFmtId="0" fontId="50" fillId="3" borderId="3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0" fillId="3" borderId="40" xfId="0" applyFont="1" applyFill="1" applyBorder="1" applyAlignment="1">
      <alignment horizontal="center" vertical="center" wrapText="1"/>
    </xf>
    <xf numFmtId="0" fontId="40" fillId="3" borderId="41" xfId="0" applyFont="1" applyFill="1" applyBorder="1" applyAlignment="1">
      <alignment horizontal="center" vertical="center" wrapText="1"/>
    </xf>
    <xf numFmtId="0" fontId="40" fillId="3" borderId="42" xfId="0" applyFont="1" applyFill="1" applyBorder="1" applyAlignment="1">
      <alignment horizontal="center" vertical="center" wrapText="1"/>
    </xf>
    <xf numFmtId="0" fontId="40" fillId="3" borderId="39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center" wrapText="1"/>
    </xf>
    <xf numFmtId="0" fontId="40" fillId="3" borderId="38" xfId="0" applyFont="1" applyFill="1" applyBorder="1" applyAlignment="1">
      <alignment horizontal="center" vertical="center" wrapText="1"/>
    </xf>
    <xf numFmtId="0" fontId="40" fillId="0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  <color rgb="FFFFFF4F"/>
      <color rgb="FFFFFF99"/>
      <color rgb="FFDDDDDD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36</xdr:row>
      <xdr:rowOff>41082</xdr:rowOff>
    </xdr:from>
    <xdr:to>
      <xdr:col>0</xdr:col>
      <xdr:colOff>565727</xdr:colOff>
      <xdr:row>39</xdr:row>
      <xdr:rowOff>29537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13332"/>
          <a:ext cx="470477" cy="474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314325</xdr:rowOff>
    </xdr:from>
    <xdr:to>
      <xdr:col>1</xdr:col>
      <xdr:colOff>104775</xdr:colOff>
      <xdr:row>3</xdr:row>
      <xdr:rowOff>466725</xdr:rowOff>
    </xdr:to>
    <xdr:sp macro="" textlink="">
      <xdr:nvSpPr>
        <xdr:cNvPr id="9217" name="Straight Arrow Connector 2"/>
        <xdr:cNvSpPr>
          <a:spLocks noChangeShapeType="1"/>
        </xdr:cNvSpPr>
      </xdr:nvSpPr>
      <xdr:spPr bwMode="auto">
        <a:xfrm flipH="1">
          <a:off x="714375" y="771525"/>
          <a:ext cx="0" cy="152400"/>
        </a:xfrm>
        <a:prstGeom prst="straightConnector1">
          <a:avLst/>
        </a:prstGeom>
        <a:noFill/>
        <a:ln w="9525">
          <a:solidFill>
            <a:srgbClr val="4A7EBB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J32"/>
  <sheetViews>
    <sheetView showGridLines="0" tabSelected="1" showRuler="0" view="pageLayout" topLeftCell="A2" zoomScale="102" zoomScaleNormal="110" zoomScalePageLayoutView="102" workbookViewId="0">
      <selection activeCell="E7" sqref="E7"/>
    </sheetView>
  </sheetViews>
  <sheetFormatPr defaultColWidth="2.85546875" defaultRowHeight="12.75" x14ac:dyDescent="0.2"/>
  <cols>
    <col min="1" max="1" width="33.42578125" style="1" customWidth="1"/>
    <col min="2" max="2" width="16.5703125" style="1" customWidth="1"/>
    <col min="3" max="3" width="1.42578125" style="1" customWidth="1"/>
    <col min="4" max="4" width="39.7109375" style="1" customWidth="1"/>
    <col min="5" max="5" width="17" style="1" customWidth="1"/>
    <col min="6" max="6" width="1.42578125" style="1" customWidth="1"/>
    <col min="7" max="7" width="39.42578125" style="1" customWidth="1"/>
    <col min="8" max="8" width="15" style="1" customWidth="1"/>
    <col min="9" max="9" width="28.140625" style="1" customWidth="1"/>
    <col min="10" max="16384" width="2.85546875" style="1"/>
  </cols>
  <sheetData>
    <row r="2" spans="1:10" ht="14.25" x14ac:dyDescent="0.2">
      <c r="A2" s="277"/>
      <c r="B2" s="277"/>
      <c r="C2" s="91"/>
      <c r="D2" s="91"/>
      <c r="E2" s="91"/>
      <c r="F2" s="91"/>
      <c r="G2" s="91"/>
      <c r="H2" s="91"/>
      <c r="I2" s="91"/>
    </row>
    <row r="3" spans="1:10" s="8" customFormat="1" ht="18.75" customHeight="1" x14ac:dyDescent="0.2">
      <c r="A3" s="225" t="s">
        <v>82</v>
      </c>
      <c r="B3" s="281"/>
      <c r="C3" s="281"/>
      <c r="D3" s="281"/>
      <c r="E3" s="281"/>
      <c r="F3" s="229"/>
      <c r="G3" s="226" t="s">
        <v>141</v>
      </c>
      <c r="H3" s="236"/>
      <c r="I3" s="252"/>
    </row>
    <row r="4" spans="1:10" x14ac:dyDescent="0.2">
      <c r="A4" s="3"/>
      <c r="B4" s="3"/>
      <c r="G4" s="230"/>
    </row>
    <row r="5" spans="1:10" x14ac:dyDescent="0.2">
      <c r="A5" s="279" t="s">
        <v>33</v>
      </c>
      <c r="B5" s="279"/>
      <c r="C5" s="44"/>
      <c r="D5" s="278" t="s">
        <v>34</v>
      </c>
      <c r="E5" s="278"/>
      <c r="F5" s="278"/>
      <c r="G5" s="278"/>
      <c r="H5" s="278"/>
      <c r="I5" s="249"/>
    </row>
    <row r="6" spans="1:10" x14ac:dyDescent="0.2">
      <c r="A6" s="23"/>
      <c r="B6" s="24"/>
      <c r="C6" s="22"/>
      <c r="D6" s="25"/>
      <c r="E6" s="26"/>
      <c r="F6" s="22"/>
      <c r="G6" s="22"/>
      <c r="H6" s="22"/>
      <c r="I6" s="22"/>
    </row>
    <row r="7" spans="1:10" x14ac:dyDescent="0.2">
      <c r="A7" s="95" t="s">
        <v>36</v>
      </c>
      <c r="B7" s="96">
        <f>SUM(B8:B10)</f>
        <v>0</v>
      </c>
      <c r="C7" s="45"/>
      <c r="D7" s="97" t="s">
        <v>37</v>
      </c>
      <c r="E7" s="96">
        <f>E8+E9+E12</f>
        <v>0</v>
      </c>
      <c r="F7" s="45"/>
      <c r="G7" s="97" t="s">
        <v>35</v>
      </c>
      <c r="H7" s="98"/>
      <c r="I7" s="254"/>
    </row>
    <row r="8" spans="1:10" x14ac:dyDescent="0.2">
      <c r="A8" s="99" t="s">
        <v>38</v>
      </c>
      <c r="B8" s="100"/>
      <c r="C8" s="45"/>
      <c r="D8" s="101" t="s">
        <v>39</v>
      </c>
      <c r="E8" s="102"/>
      <c r="F8" s="45"/>
      <c r="G8" s="103" t="s">
        <v>52</v>
      </c>
      <c r="H8" s="104">
        <f>H9+H10</f>
        <v>0</v>
      </c>
      <c r="I8" s="255"/>
    </row>
    <row r="9" spans="1:10" x14ac:dyDescent="0.2">
      <c r="A9" s="99" t="s">
        <v>40</v>
      </c>
      <c r="B9" s="105"/>
      <c r="C9" s="45"/>
      <c r="D9" s="101" t="s">
        <v>41</v>
      </c>
      <c r="E9" s="106">
        <f>E10+E11</f>
        <v>0</v>
      </c>
      <c r="F9" s="45"/>
      <c r="G9" s="101" t="s">
        <v>55</v>
      </c>
      <c r="H9" s="102"/>
      <c r="I9" s="256"/>
    </row>
    <row r="10" spans="1:10" x14ac:dyDescent="0.2">
      <c r="A10" s="99" t="s">
        <v>42</v>
      </c>
      <c r="B10" s="105"/>
      <c r="C10" s="45"/>
      <c r="D10" s="101" t="s">
        <v>43</v>
      </c>
      <c r="E10" s="102"/>
      <c r="F10" s="45"/>
      <c r="G10" s="101" t="s">
        <v>58</v>
      </c>
      <c r="H10" s="106">
        <f>H11+H12</f>
        <v>0</v>
      </c>
      <c r="I10" s="257"/>
    </row>
    <row r="11" spans="1:10" x14ac:dyDescent="0.2">
      <c r="A11" s="107" t="s">
        <v>44</v>
      </c>
      <c r="B11" s="104">
        <f>SUM(B12+B17+B18)</f>
        <v>0</v>
      </c>
      <c r="C11" s="45"/>
      <c r="D11" s="101" t="s">
        <v>45</v>
      </c>
      <c r="E11" s="102"/>
      <c r="F11" s="45"/>
      <c r="G11" s="101" t="s">
        <v>61</v>
      </c>
      <c r="H11" s="102"/>
      <c r="I11" s="256"/>
    </row>
    <row r="12" spans="1:10" x14ac:dyDescent="0.2">
      <c r="A12" s="99" t="s">
        <v>46</v>
      </c>
      <c r="B12" s="106">
        <f>SUM(B13:B16)</f>
        <v>0</v>
      </c>
      <c r="C12" s="45"/>
      <c r="D12" s="101" t="s">
        <v>47</v>
      </c>
      <c r="E12" s="102"/>
      <c r="F12" s="45"/>
      <c r="G12" s="101" t="s">
        <v>185</v>
      </c>
      <c r="H12" s="102"/>
      <c r="I12" s="256"/>
    </row>
    <row r="13" spans="1:10" x14ac:dyDescent="0.2">
      <c r="A13" s="99" t="s">
        <v>48</v>
      </c>
      <c r="B13" s="102"/>
      <c r="C13" s="45"/>
      <c r="D13" s="103" t="s">
        <v>49</v>
      </c>
      <c r="E13" s="104">
        <f>E14+E15+E20</f>
        <v>0</v>
      </c>
      <c r="F13" s="45"/>
      <c r="G13" s="103" t="s">
        <v>66</v>
      </c>
      <c r="H13" s="104">
        <f>H14+H15+H16</f>
        <v>0</v>
      </c>
      <c r="I13" s="255"/>
      <c r="J13" s="33"/>
    </row>
    <row r="14" spans="1:10" x14ac:dyDescent="0.2">
      <c r="A14" s="99" t="s">
        <v>50</v>
      </c>
      <c r="B14" s="102"/>
      <c r="C14" s="45"/>
      <c r="D14" s="101" t="s">
        <v>51</v>
      </c>
      <c r="E14" s="102"/>
      <c r="F14" s="45"/>
      <c r="G14" s="101" t="s">
        <v>69</v>
      </c>
      <c r="H14" s="102"/>
      <c r="I14" s="256"/>
    </row>
    <row r="15" spans="1:10" x14ac:dyDescent="0.2">
      <c r="A15" s="99" t="s">
        <v>53</v>
      </c>
      <c r="B15" s="102"/>
      <c r="C15" s="45"/>
      <c r="D15" s="101" t="s">
        <v>54</v>
      </c>
      <c r="E15" s="106">
        <f>E16+E17+E18+E19</f>
        <v>0</v>
      </c>
      <c r="F15" s="45"/>
      <c r="G15" s="101" t="s">
        <v>72</v>
      </c>
      <c r="H15" s="102"/>
      <c r="I15" s="256"/>
    </row>
    <row r="16" spans="1:10" x14ac:dyDescent="0.2">
      <c r="A16" s="99" t="s">
        <v>56</v>
      </c>
      <c r="B16" s="102"/>
      <c r="C16" s="45"/>
      <c r="D16" s="101" t="s">
        <v>57</v>
      </c>
      <c r="E16" s="102"/>
      <c r="F16" s="45"/>
      <c r="G16" s="101" t="s">
        <v>74</v>
      </c>
      <c r="H16" s="246">
        <f>H17+H18+H19+H20</f>
        <v>0</v>
      </c>
      <c r="I16" s="258"/>
    </row>
    <row r="17" spans="1:9" x14ac:dyDescent="0.2">
      <c r="A17" s="99" t="s">
        <v>59</v>
      </c>
      <c r="B17" s="102"/>
      <c r="C17" s="45"/>
      <c r="D17" s="101" t="s">
        <v>60</v>
      </c>
      <c r="E17" s="102"/>
      <c r="F17" s="45"/>
      <c r="G17" s="101" t="s">
        <v>75</v>
      </c>
      <c r="H17" s="102"/>
      <c r="I17" s="256"/>
    </row>
    <row r="18" spans="1:9" x14ac:dyDescent="0.2">
      <c r="A18" s="99" t="s">
        <v>62</v>
      </c>
      <c r="B18" s="102"/>
      <c r="C18" s="45"/>
      <c r="D18" s="101" t="s">
        <v>63</v>
      </c>
      <c r="E18" s="102"/>
      <c r="F18" s="45"/>
      <c r="G18" s="101" t="s">
        <v>77</v>
      </c>
      <c r="H18" s="102"/>
      <c r="I18" s="256"/>
    </row>
    <row r="19" spans="1:9" ht="12" customHeight="1" x14ac:dyDescent="0.2">
      <c r="A19" s="108" t="s">
        <v>64</v>
      </c>
      <c r="B19" s="104">
        <f>B7-B11</f>
        <v>0</v>
      </c>
      <c r="C19" s="45"/>
      <c r="D19" s="101" t="s">
        <v>65</v>
      </c>
      <c r="E19" s="102"/>
      <c r="F19" s="45"/>
      <c r="G19" s="101" t="s">
        <v>78</v>
      </c>
      <c r="H19" s="102"/>
      <c r="I19" s="256"/>
    </row>
    <row r="20" spans="1:9" x14ac:dyDescent="0.2">
      <c r="A20" s="107" t="s">
        <v>67</v>
      </c>
      <c r="B20" s="102"/>
      <c r="C20" s="45"/>
      <c r="D20" s="101" t="s">
        <v>68</v>
      </c>
      <c r="E20" s="102"/>
      <c r="F20" s="45"/>
      <c r="G20" s="101" t="s">
        <v>79</v>
      </c>
      <c r="H20" s="102"/>
      <c r="I20" s="256"/>
    </row>
    <row r="21" spans="1:9" x14ac:dyDescent="0.2">
      <c r="A21" s="109" t="s">
        <v>70</v>
      </c>
      <c r="B21" s="110">
        <f>B19-B20</f>
        <v>0</v>
      </c>
      <c r="C21" s="45"/>
      <c r="D21" s="111" t="s">
        <v>71</v>
      </c>
      <c r="E21" s="112"/>
      <c r="F21" s="45"/>
      <c r="G21" s="111" t="s">
        <v>80</v>
      </c>
      <c r="H21" s="112"/>
      <c r="I21" s="259"/>
    </row>
    <row r="22" spans="1:9" x14ac:dyDescent="0.2">
      <c r="A22" s="45"/>
      <c r="B22" s="45"/>
      <c r="C22" s="45"/>
      <c r="D22" s="113" t="s">
        <v>73</v>
      </c>
      <c r="E22" s="114">
        <f>SUM(E7+E13+E21)</f>
        <v>0</v>
      </c>
      <c r="F22" s="45"/>
      <c r="G22" s="113" t="s">
        <v>81</v>
      </c>
      <c r="H22" s="114">
        <f>SUM(H7+H8+H13+H21)</f>
        <v>0</v>
      </c>
      <c r="I22" s="255"/>
    </row>
    <row r="23" spans="1:9" x14ac:dyDescent="0.2">
      <c r="A23" s="45"/>
      <c r="B23" s="45"/>
      <c r="C23" s="45"/>
      <c r="D23" s="115"/>
      <c r="E23" s="116"/>
      <c r="F23" s="117"/>
      <c r="G23" s="118" t="str">
        <f>IF(E22=H22, "", "AKTIVA ≠ PASIVA !")</f>
        <v/>
      </c>
      <c r="H23" s="45"/>
      <c r="I23" s="260"/>
    </row>
    <row r="24" spans="1:9" x14ac:dyDescent="0.2">
      <c r="A24" s="92" t="s">
        <v>76</v>
      </c>
      <c r="B24" s="44"/>
      <c r="C24" s="44"/>
      <c r="D24" s="119"/>
      <c r="E24" s="116"/>
      <c r="F24" s="45"/>
      <c r="G24" s="120"/>
      <c r="H24" s="45"/>
      <c r="I24" s="45"/>
    </row>
    <row r="25" spans="1:9" x14ac:dyDescent="0.2">
      <c r="A25" s="93" t="s">
        <v>188</v>
      </c>
      <c r="B25" s="44"/>
      <c r="C25" s="44"/>
      <c r="D25" s="119"/>
      <c r="E25" s="116"/>
      <c r="F25" s="45"/>
      <c r="G25" s="18"/>
      <c r="H25" s="18"/>
      <c r="I25" s="18"/>
    </row>
    <row r="26" spans="1:9" x14ac:dyDescent="0.2">
      <c r="A26" s="44"/>
      <c r="B26" s="44"/>
      <c r="C26" s="44"/>
      <c r="D26" s="44"/>
      <c r="E26" s="116"/>
      <c r="F26" s="45"/>
      <c r="G26" s="121"/>
      <c r="H26" s="121"/>
      <c r="I26" s="121"/>
    </row>
    <row r="27" spans="1:9" ht="15" x14ac:dyDescent="0.25">
      <c r="A27" s="81" t="s">
        <v>183</v>
      </c>
      <c r="B27" s="245"/>
      <c r="C27" s="44"/>
      <c r="D27" s="119"/>
      <c r="E27" s="122"/>
      <c r="F27" s="45"/>
      <c r="G27" s="280" t="s">
        <v>189</v>
      </c>
      <c r="H27" s="280"/>
      <c r="I27" s="250"/>
    </row>
    <row r="28" spans="1:9" ht="19.5" customHeight="1" x14ac:dyDescent="0.2">
      <c r="A28" s="123"/>
      <c r="B28" s="123"/>
      <c r="C28" s="44"/>
      <c r="D28" s="44"/>
      <c r="E28" s="116"/>
      <c r="F28" s="45"/>
      <c r="G28" s="124"/>
      <c r="H28" s="125"/>
      <c r="I28" s="253"/>
    </row>
    <row r="29" spans="1:9" ht="14.25" x14ac:dyDescent="0.2">
      <c r="A29" s="261" t="s">
        <v>206</v>
      </c>
      <c r="B29" s="261"/>
      <c r="C29" s="126"/>
      <c r="D29" s="126"/>
      <c r="E29" s="127"/>
      <c r="F29" s="127"/>
      <c r="G29" s="94" t="s">
        <v>144</v>
      </c>
      <c r="H29" s="94" t="s">
        <v>143</v>
      </c>
      <c r="I29" s="94"/>
    </row>
    <row r="30" spans="1:9" x14ac:dyDescent="0.2">
      <c r="A30" s="128"/>
      <c r="B30" s="129"/>
      <c r="C30" s="18"/>
      <c r="D30" s="18"/>
      <c r="E30" s="45"/>
      <c r="F30" s="45"/>
      <c r="G30" s="18"/>
      <c r="H30" s="18"/>
      <c r="I30" s="18"/>
    </row>
    <row r="32" spans="1:9" x14ac:dyDescent="0.2">
      <c r="A32" s="151"/>
    </row>
  </sheetData>
  <sheetProtection password="DC7D" sheet="1" objects="1" scenarios="1" insertRows="0"/>
  <mergeCells count="5">
    <mergeCell ref="A2:B2"/>
    <mergeCell ref="D5:H5"/>
    <mergeCell ref="A5:B5"/>
    <mergeCell ref="G27:H27"/>
    <mergeCell ref="B3:E3"/>
  </mergeCells>
  <dataValidations count="6">
    <dataValidation showInputMessage="1" showErrorMessage="1" error="_x000a_" sqref="H22:I22"/>
    <dataValidation type="custom" allowBlank="1" showInputMessage="1" showErrorMessage="1" sqref="B3">
      <formula1>K10</formula1>
    </dataValidation>
    <dataValidation type="whole" errorStyle="information" allowBlank="1" showInputMessage="1" showErrorMessage="1" error="Iznos u kunama, bez lipa" sqref="E28 E7:E26">
      <formula1>0</formula1>
      <formula2>999999999</formula2>
    </dataValidation>
    <dataValidation type="whole" errorStyle="information" allowBlank="1" showInputMessage="1" showErrorMessage="1" error="Iznos u kunama, bez lipa" sqref="B20 B8:B10 B13:B18">
      <formula1>0</formula1>
      <formula2>99999999</formula2>
    </dataValidation>
    <dataValidation type="whole" errorStyle="information" allowBlank="1" showInputMessage="1" showErrorMessage="1" error="Iznos u kunama, bez lipa_x000a_" sqref="H7:I21">
      <formula1>0</formula1>
      <formula2>999999999</formula2>
    </dataValidation>
    <dataValidation allowBlank="1" showErrorMessage="1" prompt="Upisati datum formata dd.mm.gggg" sqref="B27"/>
  </dataValidations>
  <pageMargins left="0.17" right="0.17" top="0.8247916666666667" bottom="0.55118110236220474" header="0.31496062992125984" footer="0.31496062992125984"/>
  <pageSetup paperSize="9" scale="75" fitToHeight="0" orientation="landscape" r:id="rId1"/>
  <headerFooter>
    <oddHeader xml:space="preserve">&amp;L&amp;G
 &amp;"-,Bold Italic"Prilog A - Kvartalno financijsko izvješće&amp;R&amp;"Tahoma,Italic"&amp;8
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Liste_formule!$B$6:$B$19</xm:f>
          </x14:formula1>
          <xm:sqref>H3:I3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72"/>
  <sheetViews>
    <sheetView showGridLines="0" showRuler="0" view="pageLayout" zoomScale="93" zoomScaleNormal="110" zoomScalePageLayoutView="93" workbookViewId="0">
      <selection activeCell="B14" sqref="B14"/>
    </sheetView>
  </sheetViews>
  <sheetFormatPr defaultRowHeight="12.75" x14ac:dyDescent="0.2"/>
  <cols>
    <col min="1" max="1" width="47.85546875" style="18" customWidth="1"/>
    <col min="2" max="2" width="23.28515625" style="18" customWidth="1"/>
    <col min="3" max="3" width="24.140625" style="18" customWidth="1"/>
    <col min="4" max="4" width="17.5703125" style="18" customWidth="1"/>
    <col min="5" max="5" width="19.7109375" style="18" customWidth="1"/>
    <col min="6" max="6" width="20.140625" style="18" customWidth="1"/>
    <col min="7" max="7" width="21.28515625" style="18" customWidth="1"/>
    <col min="8" max="8" width="33" style="270" customWidth="1"/>
    <col min="9" max="9" width="3.140625" style="18" customWidth="1"/>
    <col min="10" max="10" width="9.140625" style="18" customWidth="1"/>
    <col min="11" max="11" width="9.140625" style="18" hidden="1" customWidth="1"/>
    <col min="12" max="12" width="34.85546875" style="18" hidden="1" customWidth="1"/>
    <col min="13" max="13" width="11.42578125" style="18" hidden="1" customWidth="1"/>
    <col min="14" max="14" width="14.85546875" style="18" hidden="1" customWidth="1"/>
    <col min="15" max="27" width="9.140625" style="18" hidden="1" customWidth="1"/>
    <col min="28" max="37" width="9.140625" style="18" customWidth="1"/>
    <col min="38" max="251" width="9.140625" style="18"/>
    <col min="252" max="252" width="39.5703125" style="18" customWidth="1"/>
    <col min="253" max="253" width="14.5703125" style="18" bestFit="1" customWidth="1"/>
    <col min="254" max="254" width="14.5703125" style="18" customWidth="1"/>
    <col min="255" max="255" width="11.28515625" style="18" bestFit="1" customWidth="1"/>
    <col min="256" max="256" width="13.5703125" style="18" bestFit="1" customWidth="1"/>
    <col min="257" max="257" width="18" style="18" bestFit="1" customWidth="1"/>
    <col min="258" max="258" width="27.28515625" style="18" customWidth="1"/>
    <col min="259" max="259" width="3.140625" style="18" customWidth="1"/>
    <col min="260" max="507" width="9.140625" style="18"/>
    <col min="508" max="508" width="39.5703125" style="18" customWidth="1"/>
    <col min="509" max="509" width="14.5703125" style="18" bestFit="1" customWidth="1"/>
    <col min="510" max="510" width="14.5703125" style="18" customWidth="1"/>
    <col min="511" max="511" width="11.28515625" style="18" bestFit="1" customWidth="1"/>
    <col min="512" max="512" width="13.5703125" style="18" bestFit="1" customWidth="1"/>
    <col min="513" max="513" width="18" style="18" bestFit="1" customWidth="1"/>
    <col min="514" max="514" width="27.28515625" style="18" customWidth="1"/>
    <col min="515" max="515" width="3.140625" style="18" customWidth="1"/>
    <col min="516" max="763" width="9.140625" style="18"/>
    <col min="764" max="764" width="39.5703125" style="18" customWidth="1"/>
    <col min="765" max="765" width="14.5703125" style="18" bestFit="1" customWidth="1"/>
    <col min="766" max="766" width="14.5703125" style="18" customWidth="1"/>
    <col min="767" max="767" width="11.28515625" style="18" bestFit="1" customWidth="1"/>
    <col min="768" max="768" width="13.5703125" style="18" bestFit="1" customWidth="1"/>
    <col min="769" max="769" width="18" style="18" bestFit="1" customWidth="1"/>
    <col min="770" max="770" width="27.28515625" style="18" customWidth="1"/>
    <col min="771" max="771" width="3.140625" style="18" customWidth="1"/>
    <col min="772" max="1019" width="9.140625" style="18"/>
    <col min="1020" max="1020" width="39.5703125" style="18" customWidth="1"/>
    <col min="1021" max="1021" width="14.5703125" style="18" bestFit="1" customWidth="1"/>
    <col min="1022" max="1022" width="14.5703125" style="18" customWidth="1"/>
    <col min="1023" max="1023" width="11.28515625" style="18" bestFit="1" customWidth="1"/>
    <col min="1024" max="1024" width="13.5703125" style="18" bestFit="1" customWidth="1"/>
    <col min="1025" max="1025" width="18" style="18" bestFit="1" customWidth="1"/>
    <col min="1026" max="1026" width="27.28515625" style="18" customWidth="1"/>
    <col min="1027" max="1027" width="3.140625" style="18" customWidth="1"/>
    <col min="1028" max="1275" width="9.140625" style="18"/>
    <col min="1276" max="1276" width="39.5703125" style="18" customWidth="1"/>
    <col min="1277" max="1277" width="14.5703125" style="18" bestFit="1" customWidth="1"/>
    <col min="1278" max="1278" width="14.5703125" style="18" customWidth="1"/>
    <col min="1279" max="1279" width="11.28515625" style="18" bestFit="1" customWidth="1"/>
    <col min="1280" max="1280" width="13.5703125" style="18" bestFit="1" customWidth="1"/>
    <col min="1281" max="1281" width="18" style="18" bestFit="1" customWidth="1"/>
    <col min="1282" max="1282" width="27.28515625" style="18" customWidth="1"/>
    <col min="1283" max="1283" width="3.140625" style="18" customWidth="1"/>
    <col min="1284" max="1531" width="9.140625" style="18"/>
    <col min="1532" max="1532" width="39.5703125" style="18" customWidth="1"/>
    <col min="1533" max="1533" width="14.5703125" style="18" bestFit="1" customWidth="1"/>
    <col min="1534" max="1534" width="14.5703125" style="18" customWidth="1"/>
    <col min="1535" max="1535" width="11.28515625" style="18" bestFit="1" customWidth="1"/>
    <col min="1536" max="1536" width="13.5703125" style="18" bestFit="1" customWidth="1"/>
    <col min="1537" max="1537" width="18" style="18" bestFit="1" customWidth="1"/>
    <col min="1538" max="1538" width="27.28515625" style="18" customWidth="1"/>
    <col min="1539" max="1539" width="3.140625" style="18" customWidth="1"/>
    <col min="1540" max="1787" width="9.140625" style="18"/>
    <col min="1788" max="1788" width="39.5703125" style="18" customWidth="1"/>
    <col min="1789" max="1789" width="14.5703125" style="18" bestFit="1" customWidth="1"/>
    <col min="1790" max="1790" width="14.5703125" style="18" customWidth="1"/>
    <col min="1791" max="1791" width="11.28515625" style="18" bestFit="1" customWidth="1"/>
    <col min="1792" max="1792" width="13.5703125" style="18" bestFit="1" customWidth="1"/>
    <col min="1793" max="1793" width="18" style="18" bestFit="1" customWidth="1"/>
    <col min="1794" max="1794" width="27.28515625" style="18" customWidth="1"/>
    <col min="1795" max="1795" width="3.140625" style="18" customWidth="1"/>
    <col min="1796" max="2043" width="9.140625" style="18"/>
    <col min="2044" max="2044" width="39.5703125" style="18" customWidth="1"/>
    <col min="2045" max="2045" width="14.5703125" style="18" bestFit="1" customWidth="1"/>
    <col min="2046" max="2046" width="14.5703125" style="18" customWidth="1"/>
    <col min="2047" max="2047" width="11.28515625" style="18" bestFit="1" customWidth="1"/>
    <col min="2048" max="2048" width="13.5703125" style="18" bestFit="1" customWidth="1"/>
    <col min="2049" max="2049" width="18" style="18" bestFit="1" customWidth="1"/>
    <col min="2050" max="2050" width="27.28515625" style="18" customWidth="1"/>
    <col min="2051" max="2051" width="3.140625" style="18" customWidth="1"/>
    <col min="2052" max="2299" width="9.140625" style="18"/>
    <col min="2300" max="2300" width="39.5703125" style="18" customWidth="1"/>
    <col min="2301" max="2301" width="14.5703125" style="18" bestFit="1" customWidth="1"/>
    <col min="2302" max="2302" width="14.5703125" style="18" customWidth="1"/>
    <col min="2303" max="2303" width="11.28515625" style="18" bestFit="1" customWidth="1"/>
    <col min="2304" max="2304" width="13.5703125" style="18" bestFit="1" customWidth="1"/>
    <col min="2305" max="2305" width="18" style="18" bestFit="1" customWidth="1"/>
    <col min="2306" max="2306" width="27.28515625" style="18" customWidth="1"/>
    <col min="2307" max="2307" width="3.140625" style="18" customWidth="1"/>
    <col min="2308" max="2555" width="9.140625" style="18"/>
    <col min="2556" max="2556" width="39.5703125" style="18" customWidth="1"/>
    <col min="2557" max="2557" width="14.5703125" style="18" bestFit="1" customWidth="1"/>
    <col min="2558" max="2558" width="14.5703125" style="18" customWidth="1"/>
    <col min="2559" max="2559" width="11.28515625" style="18" bestFit="1" customWidth="1"/>
    <col min="2560" max="2560" width="13.5703125" style="18" bestFit="1" customWidth="1"/>
    <col min="2561" max="2561" width="18" style="18" bestFit="1" customWidth="1"/>
    <col min="2562" max="2562" width="27.28515625" style="18" customWidth="1"/>
    <col min="2563" max="2563" width="3.140625" style="18" customWidth="1"/>
    <col min="2564" max="2811" width="9.140625" style="18"/>
    <col min="2812" max="2812" width="39.5703125" style="18" customWidth="1"/>
    <col min="2813" max="2813" width="14.5703125" style="18" bestFit="1" customWidth="1"/>
    <col min="2814" max="2814" width="14.5703125" style="18" customWidth="1"/>
    <col min="2815" max="2815" width="11.28515625" style="18" bestFit="1" customWidth="1"/>
    <col min="2816" max="2816" width="13.5703125" style="18" bestFit="1" customWidth="1"/>
    <col min="2817" max="2817" width="18" style="18" bestFit="1" customWidth="1"/>
    <col min="2818" max="2818" width="27.28515625" style="18" customWidth="1"/>
    <col min="2819" max="2819" width="3.140625" style="18" customWidth="1"/>
    <col min="2820" max="3067" width="9.140625" style="18"/>
    <col min="3068" max="3068" width="39.5703125" style="18" customWidth="1"/>
    <col min="3069" max="3069" width="14.5703125" style="18" bestFit="1" customWidth="1"/>
    <col min="3070" max="3070" width="14.5703125" style="18" customWidth="1"/>
    <col min="3071" max="3071" width="11.28515625" style="18" bestFit="1" customWidth="1"/>
    <col min="3072" max="3072" width="13.5703125" style="18" bestFit="1" customWidth="1"/>
    <col min="3073" max="3073" width="18" style="18" bestFit="1" customWidth="1"/>
    <col min="3074" max="3074" width="27.28515625" style="18" customWidth="1"/>
    <col min="3075" max="3075" width="3.140625" style="18" customWidth="1"/>
    <col min="3076" max="3323" width="9.140625" style="18"/>
    <col min="3324" max="3324" width="39.5703125" style="18" customWidth="1"/>
    <col min="3325" max="3325" width="14.5703125" style="18" bestFit="1" customWidth="1"/>
    <col min="3326" max="3326" width="14.5703125" style="18" customWidth="1"/>
    <col min="3327" max="3327" width="11.28515625" style="18" bestFit="1" customWidth="1"/>
    <col min="3328" max="3328" width="13.5703125" style="18" bestFit="1" customWidth="1"/>
    <col min="3329" max="3329" width="18" style="18" bestFit="1" customWidth="1"/>
    <col min="3330" max="3330" width="27.28515625" style="18" customWidth="1"/>
    <col min="3331" max="3331" width="3.140625" style="18" customWidth="1"/>
    <col min="3332" max="3579" width="9.140625" style="18"/>
    <col min="3580" max="3580" width="39.5703125" style="18" customWidth="1"/>
    <col min="3581" max="3581" width="14.5703125" style="18" bestFit="1" customWidth="1"/>
    <col min="3582" max="3582" width="14.5703125" style="18" customWidth="1"/>
    <col min="3583" max="3583" width="11.28515625" style="18" bestFit="1" customWidth="1"/>
    <col min="3584" max="3584" width="13.5703125" style="18" bestFit="1" customWidth="1"/>
    <col min="3585" max="3585" width="18" style="18" bestFit="1" customWidth="1"/>
    <col min="3586" max="3586" width="27.28515625" style="18" customWidth="1"/>
    <col min="3587" max="3587" width="3.140625" style="18" customWidth="1"/>
    <col min="3588" max="3835" width="9.140625" style="18"/>
    <col min="3836" max="3836" width="39.5703125" style="18" customWidth="1"/>
    <col min="3837" max="3837" width="14.5703125" style="18" bestFit="1" customWidth="1"/>
    <col min="3838" max="3838" width="14.5703125" style="18" customWidth="1"/>
    <col min="3839" max="3839" width="11.28515625" style="18" bestFit="1" customWidth="1"/>
    <col min="3840" max="3840" width="13.5703125" style="18" bestFit="1" customWidth="1"/>
    <col min="3841" max="3841" width="18" style="18" bestFit="1" customWidth="1"/>
    <col min="3842" max="3842" width="27.28515625" style="18" customWidth="1"/>
    <col min="3843" max="3843" width="3.140625" style="18" customWidth="1"/>
    <col min="3844" max="4091" width="9.140625" style="18"/>
    <col min="4092" max="4092" width="39.5703125" style="18" customWidth="1"/>
    <col min="4093" max="4093" width="14.5703125" style="18" bestFit="1" customWidth="1"/>
    <col min="4094" max="4094" width="14.5703125" style="18" customWidth="1"/>
    <col min="4095" max="4095" width="11.28515625" style="18" bestFit="1" customWidth="1"/>
    <col min="4096" max="4096" width="13.5703125" style="18" bestFit="1" customWidth="1"/>
    <col min="4097" max="4097" width="18" style="18" bestFit="1" customWidth="1"/>
    <col min="4098" max="4098" width="27.28515625" style="18" customWidth="1"/>
    <col min="4099" max="4099" width="3.140625" style="18" customWidth="1"/>
    <col min="4100" max="4347" width="9.140625" style="18"/>
    <col min="4348" max="4348" width="39.5703125" style="18" customWidth="1"/>
    <col min="4349" max="4349" width="14.5703125" style="18" bestFit="1" customWidth="1"/>
    <col min="4350" max="4350" width="14.5703125" style="18" customWidth="1"/>
    <col min="4351" max="4351" width="11.28515625" style="18" bestFit="1" customWidth="1"/>
    <col min="4352" max="4352" width="13.5703125" style="18" bestFit="1" customWidth="1"/>
    <col min="4353" max="4353" width="18" style="18" bestFit="1" customWidth="1"/>
    <col min="4354" max="4354" width="27.28515625" style="18" customWidth="1"/>
    <col min="4355" max="4355" width="3.140625" style="18" customWidth="1"/>
    <col min="4356" max="4603" width="9.140625" style="18"/>
    <col min="4604" max="4604" width="39.5703125" style="18" customWidth="1"/>
    <col min="4605" max="4605" width="14.5703125" style="18" bestFit="1" customWidth="1"/>
    <col min="4606" max="4606" width="14.5703125" style="18" customWidth="1"/>
    <col min="4607" max="4607" width="11.28515625" style="18" bestFit="1" customWidth="1"/>
    <col min="4608" max="4608" width="13.5703125" style="18" bestFit="1" customWidth="1"/>
    <col min="4609" max="4609" width="18" style="18" bestFit="1" customWidth="1"/>
    <col min="4610" max="4610" width="27.28515625" style="18" customWidth="1"/>
    <col min="4611" max="4611" width="3.140625" style="18" customWidth="1"/>
    <col min="4612" max="4859" width="9.140625" style="18"/>
    <col min="4860" max="4860" width="39.5703125" style="18" customWidth="1"/>
    <col min="4861" max="4861" width="14.5703125" style="18" bestFit="1" customWidth="1"/>
    <col min="4862" max="4862" width="14.5703125" style="18" customWidth="1"/>
    <col min="4863" max="4863" width="11.28515625" style="18" bestFit="1" customWidth="1"/>
    <col min="4864" max="4864" width="13.5703125" style="18" bestFit="1" customWidth="1"/>
    <col min="4865" max="4865" width="18" style="18" bestFit="1" customWidth="1"/>
    <col min="4866" max="4866" width="27.28515625" style="18" customWidth="1"/>
    <col min="4867" max="4867" width="3.140625" style="18" customWidth="1"/>
    <col min="4868" max="5115" width="9.140625" style="18"/>
    <col min="5116" max="5116" width="39.5703125" style="18" customWidth="1"/>
    <col min="5117" max="5117" width="14.5703125" style="18" bestFit="1" customWidth="1"/>
    <col min="5118" max="5118" width="14.5703125" style="18" customWidth="1"/>
    <col min="5119" max="5119" width="11.28515625" style="18" bestFit="1" customWidth="1"/>
    <col min="5120" max="5120" width="13.5703125" style="18" bestFit="1" customWidth="1"/>
    <col min="5121" max="5121" width="18" style="18" bestFit="1" customWidth="1"/>
    <col min="5122" max="5122" width="27.28515625" style="18" customWidth="1"/>
    <col min="5123" max="5123" width="3.140625" style="18" customWidth="1"/>
    <col min="5124" max="5371" width="9.140625" style="18"/>
    <col min="5372" max="5372" width="39.5703125" style="18" customWidth="1"/>
    <col min="5373" max="5373" width="14.5703125" style="18" bestFit="1" customWidth="1"/>
    <col min="5374" max="5374" width="14.5703125" style="18" customWidth="1"/>
    <col min="5375" max="5375" width="11.28515625" style="18" bestFit="1" customWidth="1"/>
    <col min="5376" max="5376" width="13.5703125" style="18" bestFit="1" customWidth="1"/>
    <col min="5377" max="5377" width="18" style="18" bestFit="1" customWidth="1"/>
    <col min="5378" max="5378" width="27.28515625" style="18" customWidth="1"/>
    <col min="5379" max="5379" width="3.140625" style="18" customWidth="1"/>
    <col min="5380" max="5627" width="9.140625" style="18"/>
    <col min="5628" max="5628" width="39.5703125" style="18" customWidth="1"/>
    <col min="5629" max="5629" width="14.5703125" style="18" bestFit="1" customWidth="1"/>
    <col min="5630" max="5630" width="14.5703125" style="18" customWidth="1"/>
    <col min="5631" max="5631" width="11.28515625" style="18" bestFit="1" customWidth="1"/>
    <col min="5632" max="5632" width="13.5703125" style="18" bestFit="1" customWidth="1"/>
    <col min="5633" max="5633" width="18" style="18" bestFit="1" customWidth="1"/>
    <col min="5634" max="5634" width="27.28515625" style="18" customWidth="1"/>
    <col min="5635" max="5635" width="3.140625" style="18" customWidth="1"/>
    <col min="5636" max="5883" width="9.140625" style="18"/>
    <col min="5884" max="5884" width="39.5703125" style="18" customWidth="1"/>
    <col min="5885" max="5885" width="14.5703125" style="18" bestFit="1" customWidth="1"/>
    <col min="5886" max="5886" width="14.5703125" style="18" customWidth="1"/>
    <col min="5887" max="5887" width="11.28515625" style="18" bestFit="1" customWidth="1"/>
    <col min="5888" max="5888" width="13.5703125" style="18" bestFit="1" customWidth="1"/>
    <col min="5889" max="5889" width="18" style="18" bestFit="1" customWidth="1"/>
    <col min="5890" max="5890" width="27.28515625" style="18" customWidth="1"/>
    <col min="5891" max="5891" width="3.140625" style="18" customWidth="1"/>
    <col min="5892" max="6139" width="9.140625" style="18"/>
    <col min="6140" max="6140" width="39.5703125" style="18" customWidth="1"/>
    <col min="6141" max="6141" width="14.5703125" style="18" bestFit="1" customWidth="1"/>
    <col min="6142" max="6142" width="14.5703125" style="18" customWidth="1"/>
    <col min="6143" max="6143" width="11.28515625" style="18" bestFit="1" customWidth="1"/>
    <col min="6144" max="6144" width="13.5703125" style="18" bestFit="1" customWidth="1"/>
    <col min="6145" max="6145" width="18" style="18" bestFit="1" customWidth="1"/>
    <col min="6146" max="6146" width="27.28515625" style="18" customWidth="1"/>
    <col min="6147" max="6147" width="3.140625" style="18" customWidth="1"/>
    <col min="6148" max="6395" width="9.140625" style="18"/>
    <col min="6396" max="6396" width="39.5703125" style="18" customWidth="1"/>
    <col min="6397" max="6397" width="14.5703125" style="18" bestFit="1" customWidth="1"/>
    <col min="6398" max="6398" width="14.5703125" style="18" customWidth="1"/>
    <col min="6399" max="6399" width="11.28515625" style="18" bestFit="1" customWidth="1"/>
    <col min="6400" max="6400" width="13.5703125" style="18" bestFit="1" customWidth="1"/>
    <col min="6401" max="6401" width="18" style="18" bestFit="1" customWidth="1"/>
    <col min="6402" max="6402" width="27.28515625" style="18" customWidth="1"/>
    <col min="6403" max="6403" width="3.140625" style="18" customWidth="1"/>
    <col min="6404" max="6651" width="9.140625" style="18"/>
    <col min="6652" max="6652" width="39.5703125" style="18" customWidth="1"/>
    <col min="6653" max="6653" width="14.5703125" style="18" bestFit="1" customWidth="1"/>
    <col min="6654" max="6654" width="14.5703125" style="18" customWidth="1"/>
    <col min="6655" max="6655" width="11.28515625" style="18" bestFit="1" customWidth="1"/>
    <col min="6656" max="6656" width="13.5703125" style="18" bestFit="1" customWidth="1"/>
    <col min="6657" max="6657" width="18" style="18" bestFit="1" customWidth="1"/>
    <col min="6658" max="6658" width="27.28515625" style="18" customWidth="1"/>
    <col min="6659" max="6659" width="3.140625" style="18" customWidth="1"/>
    <col min="6660" max="6907" width="9.140625" style="18"/>
    <col min="6908" max="6908" width="39.5703125" style="18" customWidth="1"/>
    <col min="6909" max="6909" width="14.5703125" style="18" bestFit="1" customWidth="1"/>
    <col min="6910" max="6910" width="14.5703125" style="18" customWidth="1"/>
    <col min="6911" max="6911" width="11.28515625" style="18" bestFit="1" customWidth="1"/>
    <col min="6912" max="6912" width="13.5703125" style="18" bestFit="1" customWidth="1"/>
    <col min="6913" max="6913" width="18" style="18" bestFit="1" customWidth="1"/>
    <col min="6914" max="6914" width="27.28515625" style="18" customWidth="1"/>
    <col min="6915" max="6915" width="3.140625" style="18" customWidth="1"/>
    <col min="6916" max="7163" width="9.140625" style="18"/>
    <col min="7164" max="7164" width="39.5703125" style="18" customWidth="1"/>
    <col min="7165" max="7165" width="14.5703125" style="18" bestFit="1" customWidth="1"/>
    <col min="7166" max="7166" width="14.5703125" style="18" customWidth="1"/>
    <col min="7167" max="7167" width="11.28515625" style="18" bestFit="1" customWidth="1"/>
    <col min="7168" max="7168" width="13.5703125" style="18" bestFit="1" customWidth="1"/>
    <col min="7169" max="7169" width="18" style="18" bestFit="1" customWidth="1"/>
    <col min="7170" max="7170" width="27.28515625" style="18" customWidth="1"/>
    <col min="7171" max="7171" width="3.140625" style="18" customWidth="1"/>
    <col min="7172" max="7419" width="9.140625" style="18"/>
    <col min="7420" max="7420" width="39.5703125" style="18" customWidth="1"/>
    <col min="7421" max="7421" width="14.5703125" style="18" bestFit="1" customWidth="1"/>
    <col min="7422" max="7422" width="14.5703125" style="18" customWidth="1"/>
    <col min="7423" max="7423" width="11.28515625" style="18" bestFit="1" customWidth="1"/>
    <col min="7424" max="7424" width="13.5703125" style="18" bestFit="1" customWidth="1"/>
    <col min="7425" max="7425" width="18" style="18" bestFit="1" customWidth="1"/>
    <col min="7426" max="7426" width="27.28515625" style="18" customWidth="1"/>
    <col min="7427" max="7427" width="3.140625" style="18" customWidth="1"/>
    <col min="7428" max="7675" width="9.140625" style="18"/>
    <col min="7676" max="7676" width="39.5703125" style="18" customWidth="1"/>
    <col min="7677" max="7677" width="14.5703125" style="18" bestFit="1" customWidth="1"/>
    <col min="7678" max="7678" width="14.5703125" style="18" customWidth="1"/>
    <col min="7679" max="7679" width="11.28515625" style="18" bestFit="1" customWidth="1"/>
    <col min="7680" max="7680" width="13.5703125" style="18" bestFit="1" customWidth="1"/>
    <col min="7681" max="7681" width="18" style="18" bestFit="1" customWidth="1"/>
    <col min="7682" max="7682" width="27.28515625" style="18" customWidth="1"/>
    <col min="7683" max="7683" width="3.140625" style="18" customWidth="1"/>
    <col min="7684" max="7931" width="9.140625" style="18"/>
    <col min="7932" max="7932" width="39.5703125" style="18" customWidth="1"/>
    <col min="7933" max="7933" width="14.5703125" style="18" bestFit="1" customWidth="1"/>
    <col min="7934" max="7934" width="14.5703125" style="18" customWidth="1"/>
    <col min="7935" max="7935" width="11.28515625" style="18" bestFit="1" customWidth="1"/>
    <col min="7936" max="7936" width="13.5703125" style="18" bestFit="1" customWidth="1"/>
    <col min="7937" max="7937" width="18" style="18" bestFit="1" customWidth="1"/>
    <col min="7938" max="7938" width="27.28515625" style="18" customWidth="1"/>
    <col min="7939" max="7939" width="3.140625" style="18" customWidth="1"/>
    <col min="7940" max="8187" width="9.140625" style="18"/>
    <col min="8188" max="8188" width="39.5703125" style="18" customWidth="1"/>
    <col min="8189" max="8189" width="14.5703125" style="18" bestFit="1" customWidth="1"/>
    <col min="8190" max="8190" width="14.5703125" style="18" customWidth="1"/>
    <col min="8191" max="8191" width="11.28515625" style="18" bestFit="1" customWidth="1"/>
    <col min="8192" max="8192" width="13.5703125" style="18" bestFit="1" customWidth="1"/>
    <col min="8193" max="8193" width="18" style="18" bestFit="1" customWidth="1"/>
    <col min="8194" max="8194" width="27.28515625" style="18" customWidth="1"/>
    <col min="8195" max="8195" width="3.140625" style="18" customWidth="1"/>
    <col min="8196" max="8443" width="9.140625" style="18"/>
    <col min="8444" max="8444" width="39.5703125" style="18" customWidth="1"/>
    <col min="8445" max="8445" width="14.5703125" style="18" bestFit="1" customWidth="1"/>
    <col min="8446" max="8446" width="14.5703125" style="18" customWidth="1"/>
    <col min="8447" max="8447" width="11.28515625" style="18" bestFit="1" customWidth="1"/>
    <col min="8448" max="8448" width="13.5703125" style="18" bestFit="1" customWidth="1"/>
    <col min="8449" max="8449" width="18" style="18" bestFit="1" customWidth="1"/>
    <col min="8450" max="8450" width="27.28515625" style="18" customWidth="1"/>
    <col min="8451" max="8451" width="3.140625" style="18" customWidth="1"/>
    <col min="8452" max="8699" width="9.140625" style="18"/>
    <col min="8700" max="8700" width="39.5703125" style="18" customWidth="1"/>
    <col min="8701" max="8701" width="14.5703125" style="18" bestFit="1" customWidth="1"/>
    <col min="8702" max="8702" width="14.5703125" style="18" customWidth="1"/>
    <col min="8703" max="8703" width="11.28515625" style="18" bestFit="1" customWidth="1"/>
    <col min="8704" max="8704" width="13.5703125" style="18" bestFit="1" customWidth="1"/>
    <col min="8705" max="8705" width="18" style="18" bestFit="1" customWidth="1"/>
    <col min="8706" max="8706" width="27.28515625" style="18" customWidth="1"/>
    <col min="8707" max="8707" width="3.140625" style="18" customWidth="1"/>
    <col min="8708" max="8955" width="9.140625" style="18"/>
    <col min="8956" max="8956" width="39.5703125" style="18" customWidth="1"/>
    <col min="8957" max="8957" width="14.5703125" style="18" bestFit="1" customWidth="1"/>
    <col min="8958" max="8958" width="14.5703125" style="18" customWidth="1"/>
    <col min="8959" max="8959" width="11.28515625" style="18" bestFit="1" customWidth="1"/>
    <col min="8960" max="8960" width="13.5703125" style="18" bestFit="1" customWidth="1"/>
    <col min="8961" max="8961" width="18" style="18" bestFit="1" customWidth="1"/>
    <col min="8962" max="8962" width="27.28515625" style="18" customWidth="1"/>
    <col min="8963" max="8963" width="3.140625" style="18" customWidth="1"/>
    <col min="8964" max="9211" width="9.140625" style="18"/>
    <col min="9212" max="9212" width="39.5703125" style="18" customWidth="1"/>
    <col min="9213" max="9213" width="14.5703125" style="18" bestFit="1" customWidth="1"/>
    <col min="9214" max="9214" width="14.5703125" style="18" customWidth="1"/>
    <col min="9215" max="9215" width="11.28515625" style="18" bestFit="1" customWidth="1"/>
    <col min="9216" max="9216" width="13.5703125" style="18" bestFit="1" customWidth="1"/>
    <col min="9217" max="9217" width="18" style="18" bestFit="1" customWidth="1"/>
    <col min="9218" max="9218" width="27.28515625" style="18" customWidth="1"/>
    <col min="9219" max="9219" width="3.140625" style="18" customWidth="1"/>
    <col min="9220" max="9467" width="9.140625" style="18"/>
    <col min="9468" max="9468" width="39.5703125" style="18" customWidth="1"/>
    <col min="9469" max="9469" width="14.5703125" style="18" bestFit="1" customWidth="1"/>
    <col min="9470" max="9470" width="14.5703125" style="18" customWidth="1"/>
    <col min="9471" max="9471" width="11.28515625" style="18" bestFit="1" customWidth="1"/>
    <col min="9472" max="9472" width="13.5703125" style="18" bestFit="1" customWidth="1"/>
    <col min="9473" max="9473" width="18" style="18" bestFit="1" customWidth="1"/>
    <col min="9474" max="9474" width="27.28515625" style="18" customWidth="1"/>
    <col min="9475" max="9475" width="3.140625" style="18" customWidth="1"/>
    <col min="9476" max="9723" width="9.140625" style="18"/>
    <col min="9724" max="9724" width="39.5703125" style="18" customWidth="1"/>
    <col min="9725" max="9725" width="14.5703125" style="18" bestFit="1" customWidth="1"/>
    <col min="9726" max="9726" width="14.5703125" style="18" customWidth="1"/>
    <col min="9727" max="9727" width="11.28515625" style="18" bestFit="1" customWidth="1"/>
    <col min="9728" max="9728" width="13.5703125" style="18" bestFit="1" customWidth="1"/>
    <col min="9729" max="9729" width="18" style="18" bestFit="1" customWidth="1"/>
    <col min="9730" max="9730" width="27.28515625" style="18" customWidth="1"/>
    <col min="9731" max="9731" width="3.140625" style="18" customWidth="1"/>
    <col min="9732" max="9979" width="9.140625" style="18"/>
    <col min="9980" max="9980" width="39.5703125" style="18" customWidth="1"/>
    <col min="9981" max="9981" width="14.5703125" style="18" bestFit="1" customWidth="1"/>
    <col min="9982" max="9982" width="14.5703125" style="18" customWidth="1"/>
    <col min="9983" max="9983" width="11.28515625" style="18" bestFit="1" customWidth="1"/>
    <col min="9984" max="9984" width="13.5703125" style="18" bestFit="1" customWidth="1"/>
    <col min="9985" max="9985" width="18" style="18" bestFit="1" customWidth="1"/>
    <col min="9986" max="9986" width="27.28515625" style="18" customWidth="1"/>
    <col min="9987" max="9987" width="3.140625" style="18" customWidth="1"/>
    <col min="9988" max="10235" width="9.140625" style="18"/>
    <col min="10236" max="10236" width="39.5703125" style="18" customWidth="1"/>
    <col min="10237" max="10237" width="14.5703125" style="18" bestFit="1" customWidth="1"/>
    <col min="10238" max="10238" width="14.5703125" style="18" customWidth="1"/>
    <col min="10239" max="10239" width="11.28515625" style="18" bestFit="1" customWidth="1"/>
    <col min="10240" max="10240" width="13.5703125" style="18" bestFit="1" customWidth="1"/>
    <col min="10241" max="10241" width="18" style="18" bestFit="1" customWidth="1"/>
    <col min="10242" max="10242" width="27.28515625" style="18" customWidth="1"/>
    <col min="10243" max="10243" width="3.140625" style="18" customWidth="1"/>
    <col min="10244" max="10491" width="9.140625" style="18"/>
    <col min="10492" max="10492" width="39.5703125" style="18" customWidth="1"/>
    <col min="10493" max="10493" width="14.5703125" style="18" bestFit="1" customWidth="1"/>
    <col min="10494" max="10494" width="14.5703125" style="18" customWidth="1"/>
    <col min="10495" max="10495" width="11.28515625" style="18" bestFit="1" customWidth="1"/>
    <col min="10496" max="10496" width="13.5703125" style="18" bestFit="1" customWidth="1"/>
    <col min="10497" max="10497" width="18" style="18" bestFit="1" customWidth="1"/>
    <col min="10498" max="10498" width="27.28515625" style="18" customWidth="1"/>
    <col min="10499" max="10499" width="3.140625" style="18" customWidth="1"/>
    <col min="10500" max="10747" width="9.140625" style="18"/>
    <col min="10748" max="10748" width="39.5703125" style="18" customWidth="1"/>
    <col min="10749" max="10749" width="14.5703125" style="18" bestFit="1" customWidth="1"/>
    <col min="10750" max="10750" width="14.5703125" style="18" customWidth="1"/>
    <col min="10751" max="10751" width="11.28515625" style="18" bestFit="1" customWidth="1"/>
    <col min="10752" max="10752" width="13.5703125" style="18" bestFit="1" customWidth="1"/>
    <col min="10753" max="10753" width="18" style="18" bestFit="1" customWidth="1"/>
    <col min="10754" max="10754" width="27.28515625" style="18" customWidth="1"/>
    <col min="10755" max="10755" width="3.140625" style="18" customWidth="1"/>
    <col min="10756" max="11003" width="9.140625" style="18"/>
    <col min="11004" max="11004" width="39.5703125" style="18" customWidth="1"/>
    <col min="11005" max="11005" width="14.5703125" style="18" bestFit="1" customWidth="1"/>
    <col min="11006" max="11006" width="14.5703125" style="18" customWidth="1"/>
    <col min="11007" max="11007" width="11.28515625" style="18" bestFit="1" customWidth="1"/>
    <col min="11008" max="11008" width="13.5703125" style="18" bestFit="1" customWidth="1"/>
    <col min="11009" max="11009" width="18" style="18" bestFit="1" customWidth="1"/>
    <col min="11010" max="11010" width="27.28515625" style="18" customWidth="1"/>
    <col min="11011" max="11011" width="3.140625" style="18" customWidth="1"/>
    <col min="11012" max="11259" width="9.140625" style="18"/>
    <col min="11260" max="11260" width="39.5703125" style="18" customWidth="1"/>
    <col min="11261" max="11261" width="14.5703125" style="18" bestFit="1" customWidth="1"/>
    <col min="11262" max="11262" width="14.5703125" style="18" customWidth="1"/>
    <col min="11263" max="11263" width="11.28515625" style="18" bestFit="1" customWidth="1"/>
    <col min="11264" max="11264" width="13.5703125" style="18" bestFit="1" customWidth="1"/>
    <col min="11265" max="11265" width="18" style="18" bestFit="1" customWidth="1"/>
    <col min="11266" max="11266" width="27.28515625" style="18" customWidth="1"/>
    <col min="11267" max="11267" width="3.140625" style="18" customWidth="1"/>
    <col min="11268" max="11515" width="9.140625" style="18"/>
    <col min="11516" max="11516" width="39.5703125" style="18" customWidth="1"/>
    <col min="11517" max="11517" width="14.5703125" style="18" bestFit="1" customWidth="1"/>
    <col min="11518" max="11518" width="14.5703125" style="18" customWidth="1"/>
    <col min="11519" max="11519" width="11.28515625" style="18" bestFit="1" customWidth="1"/>
    <col min="11520" max="11520" width="13.5703125" style="18" bestFit="1" customWidth="1"/>
    <col min="11521" max="11521" width="18" style="18" bestFit="1" customWidth="1"/>
    <col min="11522" max="11522" width="27.28515625" style="18" customWidth="1"/>
    <col min="11523" max="11523" width="3.140625" style="18" customWidth="1"/>
    <col min="11524" max="11771" width="9.140625" style="18"/>
    <col min="11772" max="11772" width="39.5703125" style="18" customWidth="1"/>
    <col min="11773" max="11773" width="14.5703125" style="18" bestFit="1" customWidth="1"/>
    <col min="11774" max="11774" width="14.5703125" style="18" customWidth="1"/>
    <col min="11775" max="11775" width="11.28515625" style="18" bestFit="1" customWidth="1"/>
    <col min="11776" max="11776" width="13.5703125" style="18" bestFit="1" customWidth="1"/>
    <col min="11777" max="11777" width="18" style="18" bestFit="1" customWidth="1"/>
    <col min="11778" max="11778" width="27.28515625" style="18" customWidth="1"/>
    <col min="11779" max="11779" width="3.140625" style="18" customWidth="1"/>
    <col min="11780" max="12027" width="9.140625" style="18"/>
    <col min="12028" max="12028" width="39.5703125" style="18" customWidth="1"/>
    <col min="12029" max="12029" width="14.5703125" style="18" bestFit="1" customWidth="1"/>
    <col min="12030" max="12030" width="14.5703125" style="18" customWidth="1"/>
    <col min="12031" max="12031" width="11.28515625" style="18" bestFit="1" customWidth="1"/>
    <col min="12032" max="12032" width="13.5703125" style="18" bestFit="1" customWidth="1"/>
    <col min="12033" max="12033" width="18" style="18" bestFit="1" customWidth="1"/>
    <col min="12034" max="12034" width="27.28515625" style="18" customWidth="1"/>
    <col min="12035" max="12035" width="3.140625" style="18" customWidth="1"/>
    <col min="12036" max="12283" width="9.140625" style="18"/>
    <col min="12284" max="12284" width="39.5703125" style="18" customWidth="1"/>
    <col min="12285" max="12285" width="14.5703125" style="18" bestFit="1" customWidth="1"/>
    <col min="12286" max="12286" width="14.5703125" style="18" customWidth="1"/>
    <col min="12287" max="12287" width="11.28515625" style="18" bestFit="1" customWidth="1"/>
    <col min="12288" max="12288" width="13.5703125" style="18" bestFit="1" customWidth="1"/>
    <col min="12289" max="12289" width="18" style="18" bestFit="1" customWidth="1"/>
    <col min="12290" max="12290" width="27.28515625" style="18" customWidth="1"/>
    <col min="12291" max="12291" width="3.140625" style="18" customWidth="1"/>
    <col min="12292" max="12539" width="9.140625" style="18"/>
    <col min="12540" max="12540" width="39.5703125" style="18" customWidth="1"/>
    <col min="12541" max="12541" width="14.5703125" style="18" bestFit="1" customWidth="1"/>
    <col min="12542" max="12542" width="14.5703125" style="18" customWidth="1"/>
    <col min="12543" max="12543" width="11.28515625" style="18" bestFit="1" customWidth="1"/>
    <col min="12544" max="12544" width="13.5703125" style="18" bestFit="1" customWidth="1"/>
    <col min="12545" max="12545" width="18" style="18" bestFit="1" customWidth="1"/>
    <col min="12546" max="12546" width="27.28515625" style="18" customWidth="1"/>
    <col min="12547" max="12547" width="3.140625" style="18" customWidth="1"/>
    <col min="12548" max="12795" width="9.140625" style="18"/>
    <col min="12796" max="12796" width="39.5703125" style="18" customWidth="1"/>
    <col min="12797" max="12797" width="14.5703125" style="18" bestFit="1" customWidth="1"/>
    <col min="12798" max="12798" width="14.5703125" style="18" customWidth="1"/>
    <col min="12799" max="12799" width="11.28515625" style="18" bestFit="1" customWidth="1"/>
    <col min="12800" max="12800" width="13.5703125" style="18" bestFit="1" customWidth="1"/>
    <col min="12801" max="12801" width="18" style="18" bestFit="1" customWidth="1"/>
    <col min="12802" max="12802" width="27.28515625" style="18" customWidth="1"/>
    <col min="12803" max="12803" width="3.140625" style="18" customWidth="1"/>
    <col min="12804" max="13051" width="9.140625" style="18"/>
    <col min="13052" max="13052" width="39.5703125" style="18" customWidth="1"/>
    <col min="13053" max="13053" width="14.5703125" style="18" bestFit="1" customWidth="1"/>
    <col min="13054" max="13054" width="14.5703125" style="18" customWidth="1"/>
    <col min="13055" max="13055" width="11.28515625" style="18" bestFit="1" customWidth="1"/>
    <col min="13056" max="13056" width="13.5703125" style="18" bestFit="1" customWidth="1"/>
    <col min="13057" max="13057" width="18" style="18" bestFit="1" customWidth="1"/>
    <col min="13058" max="13058" width="27.28515625" style="18" customWidth="1"/>
    <col min="13059" max="13059" width="3.140625" style="18" customWidth="1"/>
    <col min="13060" max="13307" width="9.140625" style="18"/>
    <col min="13308" max="13308" width="39.5703125" style="18" customWidth="1"/>
    <col min="13309" max="13309" width="14.5703125" style="18" bestFit="1" customWidth="1"/>
    <col min="13310" max="13310" width="14.5703125" style="18" customWidth="1"/>
    <col min="13311" max="13311" width="11.28515625" style="18" bestFit="1" customWidth="1"/>
    <col min="13312" max="13312" width="13.5703125" style="18" bestFit="1" customWidth="1"/>
    <col min="13313" max="13313" width="18" style="18" bestFit="1" customWidth="1"/>
    <col min="13314" max="13314" width="27.28515625" style="18" customWidth="1"/>
    <col min="13315" max="13315" width="3.140625" style="18" customWidth="1"/>
    <col min="13316" max="13563" width="9.140625" style="18"/>
    <col min="13564" max="13564" width="39.5703125" style="18" customWidth="1"/>
    <col min="13565" max="13565" width="14.5703125" style="18" bestFit="1" customWidth="1"/>
    <col min="13566" max="13566" width="14.5703125" style="18" customWidth="1"/>
    <col min="13567" max="13567" width="11.28515625" style="18" bestFit="1" customWidth="1"/>
    <col min="13568" max="13568" width="13.5703125" style="18" bestFit="1" customWidth="1"/>
    <col min="13569" max="13569" width="18" style="18" bestFit="1" customWidth="1"/>
    <col min="13570" max="13570" width="27.28515625" style="18" customWidth="1"/>
    <col min="13571" max="13571" width="3.140625" style="18" customWidth="1"/>
    <col min="13572" max="13819" width="9.140625" style="18"/>
    <col min="13820" max="13820" width="39.5703125" style="18" customWidth="1"/>
    <col min="13821" max="13821" width="14.5703125" style="18" bestFit="1" customWidth="1"/>
    <col min="13822" max="13822" width="14.5703125" style="18" customWidth="1"/>
    <col min="13823" max="13823" width="11.28515625" style="18" bestFit="1" customWidth="1"/>
    <col min="13824" max="13824" width="13.5703125" style="18" bestFit="1" customWidth="1"/>
    <col min="13825" max="13825" width="18" style="18" bestFit="1" customWidth="1"/>
    <col min="13826" max="13826" width="27.28515625" style="18" customWidth="1"/>
    <col min="13827" max="13827" width="3.140625" style="18" customWidth="1"/>
    <col min="13828" max="14075" width="9.140625" style="18"/>
    <col min="14076" max="14076" width="39.5703125" style="18" customWidth="1"/>
    <col min="14077" max="14077" width="14.5703125" style="18" bestFit="1" customWidth="1"/>
    <col min="14078" max="14078" width="14.5703125" style="18" customWidth="1"/>
    <col min="14079" max="14079" width="11.28515625" style="18" bestFit="1" customWidth="1"/>
    <col min="14080" max="14080" width="13.5703125" style="18" bestFit="1" customWidth="1"/>
    <col min="14081" max="14081" width="18" style="18" bestFit="1" customWidth="1"/>
    <col min="14082" max="14082" width="27.28515625" style="18" customWidth="1"/>
    <col min="14083" max="14083" width="3.140625" style="18" customWidth="1"/>
    <col min="14084" max="14331" width="9.140625" style="18"/>
    <col min="14332" max="14332" width="39.5703125" style="18" customWidth="1"/>
    <col min="14333" max="14333" width="14.5703125" style="18" bestFit="1" customWidth="1"/>
    <col min="14334" max="14334" width="14.5703125" style="18" customWidth="1"/>
    <col min="14335" max="14335" width="11.28515625" style="18" bestFit="1" customWidth="1"/>
    <col min="14336" max="14336" width="13.5703125" style="18" bestFit="1" customWidth="1"/>
    <col min="14337" max="14337" width="18" style="18" bestFit="1" customWidth="1"/>
    <col min="14338" max="14338" width="27.28515625" style="18" customWidth="1"/>
    <col min="14339" max="14339" width="3.140625" style="18" customWidth="1"/>
    <col min="14340" max="14587" width="9.140625" style="18"/>
    <col min="14588" max="14588" width="39.5703125" style="18" customWidth="1"/>
    <col min="14589" max="14589" width="14.5703125" style="18" bestFit="1" customWidth="1"/>
    <col min="14590" max="14590" width="14.5703125" style="18" customWidth="1"/>
    <col min="14591" max="14591" width="11.28515625" style="18" bestFit="1" customWidth="1"/>
    <col min="14592" max="14592" width="13.5703125" style="18" bestFit="1" customWidth="1"/>
    <col min="14593" max="14593" width="18" style="18" bestFit="1" customWidth="1"/>
    <col min="14594" max="14594" width="27.28515625" style="18" customWidth="1"/>
    <col min="14595" max="14595" width="3.140625" style="18" customWidth="1"/>
    <col min="14596" max="14843" width="9.140625" style="18"/>
    <col min="14844" max="14844" width="39.5703125" style="18" customWidth="1"/>
    <col min="14845" max="14845" width="14.5703125" style="18" bestFit="1" customWidth="1"/>
    <col min="14846" max="14846" width="14.5703125" style="18" customWidth="1"/>
    <col min="14847" max="14847" width="11.28515625" style="18" bestFit="1" customWidth="1"/>
    <col min="14848" max="14848" width="13.5703125" style="18" bestFit="1" customWidth="1"/>
    <col min="14849" max="14849" width="18" style="18" bestFit="1" customWidth="1"/>
    <col min="14850" max="14850" width="27.28515625" style="18" customWidth="1"/>
    <col min="14851" max="14851" width="3.140625" style="18" customWidth="1"/>
    <col min="14852" max="15099" width="9.140625" style="18"/>
    <col min="15100" max="15100" width="39.5703125" style="18" customWidth="1"/>
    <col min="15101" max="15101" width="14.5703125" style="18" bestFit="1" customWidth="1"/>
    <col min="15102" max="15102" width="14.5703125" style="18" customWidth="1"/>
    <col min="15103" max="15103" width="11.28515625" style="18" bestFit="1" customWidth="1"/>
    <col min="15104" max="15104" width="13.5703125" style="18" bestFit="1" customWidth="1"/>
    <col min="15105" max="15105" width="18" style="18" bestFit="1" customWidth="1"/>
    <col min="15106" max="15106" width="27.28515625" style="18" customWidth="1"/>
    <col min="15107" max="15107" width="3.140625" style="18" customWidth="1"/>
    <col min="15108" max="15355" width="9.140625" style="18"/>
    <col min="15356" max="15356" width="39.5703125" style="18" customWidth="1"/>
    <col min="15357" max="15357" width="14.5703125" style="18" bestFit="1" customWidth="1"/>
    <col min="15358" max="15358" width="14.5703125" style="18" customWidth="1"/>
    <col min="15359" max="15359" width="11.28515625" style="18" bestFit="1" customWidth="1"/>
    <col min="15360" max="15360" width="13.5703125" style="18" bestFit="1" customWidth="1"/>
    <col min="15361" max="15361" width="18" style="18" bestFit="1" customWidth="1"/>
    <col min="15362" max="15362" width="27.28515625" style="18" customWidth="1"/>
    <col min="15363" max="15363" width="3.140625" style="18" customWidth="1"/>
    <col min="15364" max="15611" width="9.140625" style="18"/>
    <col min="15612" max="15612" width="39.5703125" style="18" customWidth="1"/>
    <col min="15613" max="15613" width="14.5703125" style="18" bestFit="1" customWidth="1"/>
    <col min="15614" max="15614" width="14.5703125" style="18" customWidth="1"/>
    <col min="15615" max="15615" width="11.28515625" style="18" bestFit="1" customWidth="1"/>
    <col min="15616" max="15616" width="13.5703125" style="18" bestFit="1" customWidth="1"/>
    <col min="15617" max="15617" width="18" style="18" bestFit="1" customWidth="1"/>
    <col min="15618" max="15618" width="27.28515625" style="18" customWidth="1"/>
    <col min="15619" max="15619" width="3.140625" style="18" customWidth="1"/>
    <col min="15620" max="15867" width="9.140625" style="18"/>
    <col min="15868" max="15868" width="39.5703125" style="18" customWidth="1"/>
    <col min="15869" max="15869" width="14.5703125" style="18" bestFit="1" customWidth="1"/>
    <col min="15870" max="15870" width="14.5703125" style="18" customWidth="1"/>
    <col min="15871" max="15871" width="11.28515625" style="18" bestFit="1" customWidth="1"/>
    <col min="15872" max="15872" width="13.5703125" style="18" bestFit="1" customWidth="1"/>
    <col min="15873" max="15873" width="18" style="18" bestFit="1" customWidth="1"/>
    <col min="15874" max="15874" width="27.28515625" style="18" customWidth="1"/>
    <col min="15875" max="15875" width="3.140625" style="18" customWidth="1"/>
    <col min="15876" max="16123" width="9.140625" style="18"/>
    <col min="16124" max="16124" width="39.5703125" style="18" customWidth="1"/>
    <col min="16125" max="16125" width="14.5703125" style="18" bestFit="1" customWidth="1"/>
    <col min="16126" max="16126" width="14.5703125" style="18" customWidth="1"/>
    <col min="16127" max="16127" width="11.28515625" style="18" bestFit="1" customWidth="1"/>
    <col min="16128" max="16128" width="13.5703125" style="18" bestFit="1" customWidth="1"/>
    <col min="16129" max="16129" width="18" style="18" bestFit="1" customWidth="1"/>
    <col min="16130" max="16130" width="27.28515625" style="18" customWidth="1"/>
    <col min="16131" max="16131" width="3.140625" style="18" customWidth="1"/>
    <col min="16132" max="16384" width="9.140625" style="18"/>
  </cols>
  <sheetData>
    <row r="1" spans="1:12" s="14" customFormat="1" ht="17.25" customHeight="1" x14ac:dyDescent="0.2">
      <c r="A1" s="13"/>
      <c r="B1" s="20"/>
      <c r="C1" s="282" t="str">
        <f>IF(G1="","Molimo unijeti datum u polje Stanje na dan","")</f>
        <v>Molimo unijeti datum u polje Stanje na dan</v>
      </c>
      <c r="D1" s="282"/>
      <c r="E1" s="282"/>
      <c r="F1" s="197" t="s">
        <v>88</v>
      </c>
      <c r="G1" s="233"/>
      <c r="H1" s="262"/>
      <c r="I1" s="13"/>
      <c r="L1" s="15">
        <f>G1+370</f>
        <v>370</v>
      </c>
    </row>
    <row r="2" spans="1:12" s="14" customFormat="1" ht="11.25" customHeight="1" x14ac:dyDescent="0.2">
      <c r="G2" s="16"/>
      <c r="H2" s="263"/>
    </row>
    <row r="3" spans="1:12" s="14" customFormat="1" ht="15.6" customHeight="1" x14ac:dyDescent="0.2">
      <c r="A3" s="206" t="s">
        <v>89</v>
      </c>
      <c r="B3" s="207" t="s">
        <v>169</v>
      </c>
      <c r="C3" s="208" t="s">
        <v>90</v>
      </c>
      <c r="D3" s="209" t="s">
        <v>91</v>
      </c>
      <c r="E3" s="209" t="s">
        <v>92</v>
      </c>
      <c r="F3" s="207" t="s">
        <v>93</v>
      </c>
      <c r="G3" s="207" t="s">
        <v>94</v>
      </c>
      <c r="H3" s="264"/>
      <c r="L3" s="17"/>
    </row>
    <row r="4" spans="1:12" s="14" customFormat="1" ht="15.6" customHeight="1" x14ac:dyDescent="0.2">
      <c r="A4" s="130"/>
      <c r="B4" s="227"/>
      <c r="C4" s="195"/>
      <c r="D4" s="195"/>
      <c r="E4" s="131"/>
      <c r="F4" s="132"/>
      <c r="G4" s="133"/>
      <c r="H4" s="265"/>
    </row>
    <row r="5" spans="1:12" s="14" customFormat="1" ht="15.6" customHeight="1" x14ac:dyDescent="0.2">
      <c r="A5" s="130"/>
      <c r="B5" s="227"/>
      <c r="C5" s="195"/>
      <c r="D5" s="195"/>
      <c r="E5" s="131"/>
      <c r="F5" s="132"/>
      <c r="G5" s="133"/>
      <c r="H5" s="265"/>
    </row>
    <row r="6" spans="1:12" s="14" customFormat="1" ht="15.6" customHeight="1" x14ac:dyDescent="0.2">
      <c r="A6" s="130"/>
      <c r="B6" s="227"/>
      <c r="C6" s="195"/>
      <c r="D6" s="195"/>
      <c r="E6" s="131"/>
      <c r="F6" s="132"/>
      <c r="G6" s="133"/>
      <c r="H6" s="265"/>
    </row>
    <row r="7" spans="1:12" s="14" customFormat="1" ht="15.6" customHeight="1" x14ac:dyDescent="0.2">
      <c r="A7" s="130"/>
      <c r="B7" s="227"/>
      <c r="C7" s="195"/>
      <c r="D7" s="195"/>
      <c r="E7" s="131"/>
      <c r="F7" s="132"/>
      <c r="G7" s="133"/>
      <c r="H7" s="265"/>
    </row>
    <row r="8" spans="1:12" s="14" customFormat="1" ht="15.6" customHeight="1" x14ac:dyDescent="0.2">
      <c r="A8" s="130"/>
      <c r="B8" s="227"/>
      <c r="C8" s="195"/>
      <c r="D8" s="195"/>
      <c r="E8" s="131"/>
      <c r="F8" s="132"/>
      <c r="G8" s="133"/>
      <c r="H8" s="265"/>
    </row>
    <row r="9" spans="1:12" s="14" customFormat="1" ht="15.6" customHeight="1" x14ac:dyDescent="0.2">
      <c r="A9" s="210" t="s">
        <v>95</v>
      </c>
      <c r="B9" s="211" t="s">
        <v>96</v>
      </c>
      <c r="C9" s="212"/>
      <c r="D9" s="212"/>
      <c r="E9" s="213"/>
      <c r="F9" s="214"/>
      <c r="G9" s="215"/>
      <c r="H9" s="265"/>
    </row>
    <row r="10" spans="1:12" s="14" customFormat="1" ht="15.6" customHeight="1" x14ac:dyDescent="0.2">
      <c r="A10" s="130"/>
      <c r="B10" s="227"/>
      <c r="C10" s="195"/>
      <c r="D10" s="195"/>
      <c r="E10" s="131"/>
      <c r="F10" s="132"/>
      <c r="G10" s="134"/>
      <c r="H10" s="266"/>
    </row>
    <row r="11" spans="1:12" s="14" customFormat="1" ht="15.6" customHeight="1" x14ac:dyDescent="0.2">
      <c r="A11" s="135"/>
      <c r="B11" s="228"/>
      <c r="C11" s="196"/>
      <c r="D11" s="196"/>
      <c r="E11" s="136"/>
      <c r="F11" s="137"/>
      <c r="G11" s="138"/>
      <c r="H11" s="265"/>
    </row>
    <row r="12" spans="1:12" s="14" customFormat="1" ht="15.6" customHeight="1" x14ac:dyDescent="0.2">
      <c r="A12" s="130"/>
      <c r="B12" s="227"/>
      <c r="C12" s="195"/>
      <c r="D12" s="195"/>
      <c r="E12" s="131"/>
      <c r="F12" s="132"/>
      <c r="G12" s="133"/>
      <c r="H12" s="265"/>
    </row>
    <row r="13" spans="1:12" s="14" customFormat="1" ht="15.6" customHeight="1" x14ac:dyDescent="0.2">
      <c r="A13" s="210" t="s">
        <v>97</v>
      </c>
      <c r="B13" s="211" t="s">
        <v>98</v>
      </c>
      <c r="C13" s="212"/>
      <c r="D13" s="212"/>
      <c r="E13" s="213"/>
      <c r="F13" s="214"/>
      <c r="G13" s="215"/>
      <c r="H13" s="265"/>
    </row>
    <row r="14" spans="1:12" s="14" customFormat="1" ht="15.6" customHeight="1" x14ac:dyDescent="0.2">
      <c r="A14" s="130"/>
      <c r="B14" s="227"/>
      <c r="C14" s="195"/>
      <c r="D14" s="195"/>
      <c r="E14" s="131"/>
      <c r="F14" s="132"/>
      <c r="G14" s="133"/>
      <c r="H14" s="265"/>
    </row>
    <row r="15" spans="1:12" s="14" customFormat="1" ht="15.6" customHeight="1" x14ac:dyDescent="0.2">
      <c r="A15" s="130"/>
      <c r="B15" s="227"/>
      <c r="C15" s="195"/>
      <c r="D15" s="195"/>
      <c r="E15" s="131"/>
      <c r="F15" s="132"/>
      <c r="G15" s="133"/>
      <c r="H15" s="265"/>
    </row>
    <row r="16" spans="1:12" s="14" customFormat="1" ht="15.6" customHeight="1" x14ac:dyDescent="0.2">
      <c r="A16" s="130"/>
      <c r="B16" s="227"/>
      <c r="C16" s="195"/>
      <c r="D16" s="195"/>
      <c r="E16" s="131"/>
      <c r="F16" s="132"/>
      <c r="G16" s="133"/>
      <c r="H16" s="265"/>
    </row>
    <row r="17" spans="1:9" s="14" customFormat="1" ht="15.6" customHeight="1" x14ac:dyDescent="0.2">
      <c r="A17" s="130"/>
      <c r="B17" s="227"/>
      <c r="C17" s="195"/>
      <c r="D17" s="195"/>
      <c r="E17" s="131"/>
      <c r="F17" s="132"/>
      <c r="G17" s="133"/>
      <c r="H17" s="265"/>
    </row>
    <row r="18" spans="1:9" s="14" customFormat="1" ht="15.6" customHeight="1" x14ac:dyDescent="0.2">
      <c r="A18" s="130"/>
      <c r="B18" s="227"/>
      <c r="C18" s="195"/>
      <c r="D18" s="195"/>
      <c r="E18" s="131"/>
      <c r="F18" s="132"/>
      <c r="G18" s="133"/>
      <c r="H18" s="265"/>
    </row>
    <row r="19" spans="1:9" s="14" customFormat="1" ht="15.6" customHeight="1" x14ac:dyDescent="0.2">
      <c r="A19" s="210" t="s">
        <v>99</v>
      </c>
      <c r="B19" s="211" t="s">
        <v>100</v>
      </c>
      <c r="C19" s="212"/>
      <c r="D19" s="212"/>
      <c r="E19" s="213"/>
      <c r="F19" s="214"/>
      <c r="G19" s="215"/>
      <c r="H19" s="265"/>
    </row>
    <row r="20" spans="1:9" s="14" customFormat="1" ht="15.6" customHeight="1" x14ac:dyDescent="0.2">
      <c r="A20" s="130"/>
      <c r="B20" s="227"/>
      <c r="C20" s="195"/>
      <c r="D20" s="195"/>
      <c r="E20" s="131"/>
      <c r="F20" s="132"/>
      <c r="G20" s="133"/>
      <c r="H20" s="265"/>
    </row>
    <row r="21" spans="1:9" s="14" customFormat="1" ht="15.6" customHeight="1" x14ac:dyDescent="0.2">
      <c r="A21" s="130"/>
      <c r="B21" s="227"/>
      <c r="C21" s="195"/>
      <c r="D21" s="195"/>
      <c r="E21" s="131"/>
      <c r="F21" s="132"/>
      <c r="G21" s="133"/>
      <c r="H21" s="265"/>
    </row>
    <row r="22" spans="1:9" s="14" customFormat="1" ht="15.6" customHeight="1" x14ac:dyDescent="0.2">
      <c r="A22" s="210" t="s">
        <v>101</v>
      </c>
      <c r="B22" s="211" t="s">
        <v>102</v>
      </c>
      <c r="C22" s="212"/>
      <c r="D22" s="212"/>
      <c r="E22" s="213"/>
      <c r="F22" s="214"/>
      <c r="G22" s="215"/>
      <c r="H22" s="265"/>
    </row>
    <row r="23" spans="1:9" s="14" customFormat="1" ht="15.6" customHeight="1" x14ac:dyDescent="0.2">
      <c r="A23" s="130"/>
      <c r="B23" s="227"/>
      <c r="C23" s="195"/>
      <c r="D23" s="195"/>
      <c r="E23" s="131"/>
      <c r="F23" s="132"/>
      <c r="G23" s="133"/>
      <c r="H23" s="265"/>
    </row>
    <row r="24" spans="1:9" s="14" customFormat="1" ht="15.6" customHeight="1" x14ac:dyDescent="0.2">
      <c r="A24" s="130"/>
      <c r="B24" s="227"/>
      <c r="C24" s="195"/>
      <c r="D24" s="195"/>
      <c r="E24" s="131"/>
      <c r="F24" s="132"/>
      <c r="G24" s="133"/>
      <c r="H24" s="265"/>
    </row>
    <row r="25" spans="1:9" s="14" customFormat="1" x14ac:dyDescent="0.2">
      <c r="A25" s="88" t="s">
        <v>202</v>
      </c>
      <c r="B25" s="43"/>
      <c r="C25" s="43"/>
      <c r="D25" s="43"/>
      <c r="E25" s="43"/>
      <c r="F25" s="43"/>
      <c r="G25" s="89"/>
      <c r="H25" s="89"/>
    </row>
    <row r="26" spans="1:9" s="14" customFormat="1" x14ac:dyDescent="0.2">
      <c r="A26" s="88" t="s">
        <v>206</v>
      </c>
      <c r="B26" s="43"/>
      <c r="C26" s="43"/>
      <c r="D26" s="43"/>
      <c r="E26" s="43"/>
      <c r="F26" s="43"/>
      <c r="G26" s="89"/>
      <c r="H26" s="89"/>
    </row>
    <row r="27" spans="1:9" s="14" customFormat="1" x14ac:dyDescent="0.2">
      <c r="A27" s="88"/>
      <c r="B27" s="43"/>
      <c r="C27" s="43"/>
      <c r="D27" s="43"/>
      <c r="E27" s="43"/>
      <c r="F27" s="43"/>
      <c r="G27" s="89"/>
      <c r="H27" s="89"/>
    </row>
    <row r="28" spans="1:9" s="14" customFormat="1" x14ac:dyDescent="0.2">
      <c r="A28" s="247" t="s">
        <v>203</v>
      </c>
      <c r="B28" s="43"/>
      <c r="C28" s="43"/>
      <c r="D28" s="43"/>
      <c r="E28" s="43"/>
      <c r="F28" s="43"/>
      <c r="G28" s="89"/>
      <c r="H28" s="89"/>
    </row>
    <row r="29" spans="1:9" x14ac:dyDescent="0.2">
      <c r="A29" s="45"/>
      <c r="B29" s="45"/>
      <c r="C29" s="45"/>
      <c r="D29" s="45"/>
      <c r="E29" s="45"/>
      <c r="F29" s="45"/>
      <c r="G29" s="45"/>
      <c r="H29" s="260"/>
    </row>
    <row r="30" spans="1:9" ht="14.1" customHeight="1" x14ac:dyDescent="0.2">
      <c r="A30" s="144" t="s">
        <v>197</v>
      </c>
      <c r="B30" s="145">
        <f>L42+L44+L46+L48+L50</f>
        <v>0</v>
      </c>
      <c r="C30" s="44"/>
      <c r="D30" s="283" t="s">
        <v>103</v>
      </c>
      <c r="E30" s="284"/>
      <c r="F30" s="285"/>
      <c r="G30" s="145">
        <f>SUM(R42:R45)</f>
        <v>0</v>
      </c>
      <c r="H30" s="267"/>
      <c r="I30" s="27"/>
    </row>
    <row r="31" spans="1:9" ht="14.1" customHeight="1" x14ac:dyDescent="0.2">
      <c r="A31" s="146" t="s">
        <v>198</v>
      </c>
      <c r="B31" s="145">
        <f>L54+L55</f>
        <v>0</v>
      </c>
      <c r="C31" s="44"/>
      <c r="D31" s="283" t="s">
        <v>104</v>
      </c>
      <c r="E31" s="284"/>
      <c r="F31" s="285"/>
      <c r="G31" s="145">
        <f>SUM(R47:R49)</f>
        <v>0</v>
      </c>
      <c r="H31" s="267"/>
      <c r="I31" s="27"/>
    </row>
    <row r="32" spans="1:9" ht="14.1" customHeight="1" x14ac:dyDescent="0.2">
      <c r="A32" s="216" t="s">
        <v>105</v>
      </c>
      <c r="B32" s="217">
        <f>B30+B31</f>
        <v>0</v>
      </c>
      <c r="C32" s="44"/>
      <c r="D32" s="286" t="s">
        <v>106</v>
      </c>
      <c r="E32" s="287"/>
      <c r="F32" s="288"/>
      <c r="G32" s="222">
        <f>G30+G31</f>
        <v>0</v>
      </c>
      <c r="H32" s="268"/>
      <c r="I32" s="27"/>
    </row>
    <row r="33" spans="1:20" ht="14.1" customHeight="1" x14ac:dyDescent="0.2">
      <c r="A33" s="147" t="s">
        <v>107</v>
      </c>
      <c r="B33" s="145">
        <f>N42+N43</f>
        <v>0</v>
      </c>
      <c r="C33" s="44"/>
      <c r="D33" s="283" t="s">
        <v>165</v>
      </c>
      <c r="E33" s="284"/>
      <c r="F33" s="285"/>
      <c r="G33" s="145">
        <f>T43</f>
        <v>0</v>
      </c>
      <c r="H33" s="267"/>
      <c r="I33" s="27"/>
    </row>
    <row r="34" spans="1:20" ht="14.1" customHeight="1" x14ac:dyDescent="0.2">
      <c r="A34" s="147" t="s">
        <v>108</v>
      </c>
      <c r="B34" s="145">
        <f>N47+N48</f>
        <v>0</v>
      </c>
      <c r="C34" s="44"/>
      <c r="D34" s="291" t="s">
        <v>166</v>
      </c>
      <c r="E34" s="292"/>
      <c r="F34" s="293"/>
      <c r="G34" s="149">
        <f>T48</f>
        <v>0</v>
      </c>
      <c r="H34" s="267"/>
      <c r="I34" s="27"/>
    </row>
    <row r="35" spans="1:20" ht="14.1" customHeight="1" thickBot="1" x14ac:dyDescent="0.25">
      <c r="A35" s="147" t="s">
        <v>109</v>
      </c>
      <c r="B35" s="145">
        <f>N44</f>
        <v>0</v>
      </c>
      <c r="C35" s="44"/>
      <c r="D35" s="294" t="s">
        <v>167</v>
      </c>
      <c r="E35" s="295"/>
      <c r="F35" s="296"/>
      <c r="G35" s="224">
        <f>G33+G34</f>
        <v>0</v>
      </c>
      <c r="H35" s="268"/>
      <c r="I35" s="27"/>
    </row>
    <row r="36" spans="1:20" ht="14.1" customHeight="1" thickTop="1" x14ac:dyDescent="0.2">
      <c r="A36" s="218" t="s">
        <v>110</v>
      </c>
      <c r="B36" s="219">
        <f>B33+B34+B35</f>
        <v>0</v>
      </c>
      <c r="C36" s="44"/>
      <c r="D36" s="297" t="s">
        <v>135</v>
      </c>
      <c r="E36" s="298"/>
      <c r="F36" s="299"/>
      <c r="G36" s="223">
        <f>B30+B33+B35+B37+G30+G33</f>
        <v>0</v>
      </c>
      <c r="H36" s="268"/>
      <c r="I36" s="27"/>
    </row>
    <row r="37" spans="1:20" ht="14.1" customHeight="1" x14ac:dyDescent="0.2">
      <c r="A37" s="148" t="s">
        <v>199</v>
      </c>
      <c r="B37" s="145">
        <f>P42+P43</f>
        <v>0</v>
      </c>
      <c r="C37" s="44"/>
      <c r="D37" s="300" t="s">
        <v>136</v>
      </c>
      <c r="E37" s="301"/>
      <c r="F37" s="301"/>
      <c r="G37" s="143">
        <f>B31+B34+B38+G31+G34</f>
        <v>0</v>
      </c>
      <c r="H37" s="268"/>
      <c r="I37" s="27"/>
    </row>
    <row r="38" spans="1:20" ht="14.1" customHeight="1" x14ac:dyDescent="0.2">
      <c r="A38" s="148" t="s">
        <v>200</v>
      </c>
      <c r="B38" s="145">
        <f>P47+P48</f>
        <v>0</v>
      </c>
      <c r="C38" s="44"/>
      <c r="D38" s="300" t="s">
        <v>137</v>
      </c>
      <c r="E38" s="301"/>
      <c r="F38" s="302"/>
      <c r="G38" s="143">
        <f>G36+G37</f>
        <v>0</v>
      </c>
      <c r="H38" s="268"/>
      <c r="I38" s="27"/>
    </row>
    <row r="39" spans="1:20" ht="14.1" customHeight="1" x14ac:dyDescent="0.2">
      <c r="A39" s="220" t="s">
        <v>111</v>
      </c>
      <c r="B39" s="221">
        <f>B37+B38</f>
        <v>0</v>
      </c>
      <c r="C39" s="44"/>
      <c r="D39" s="300" t="s">
        <v>112</v>
      </c>
      <c r="E39" s="301"/>
      <c r="F39" s="302"/>
      <c r="G39" s="237">
        <f>SUM(L65:L72)</f>
        <v>0</v>
      </c>
      <c r="H39" s="269"/>
      <c r="I39" s="27"/>
    </row>
    <row r="40" spans="1:20" x14ac:dyDescent="0.2">
      <c r="A40" s="139"/>
      <c r="B40" s="140"/>
      <c r="C40" s="141"/>
      <c r="D40" s="290"/>
      <c r="E40" s="290"/>
      <c r="F40" s="290"/>
      <c r="G40" s="142"/>
      <c r="H40" s="268"/>
      <c r="I40" s="27"/>
    </row>
    <row r="41" spans="1:20" ht="15" x14ac:dyDescent="0.25">
      <c r="A41" s="150"/>
      <c r="B41" s="150"/>
      <c r="C41" s="46"/>
      <c r="I41" s="31"/>
    </row>
    <row r="42" spans="1:20" x14ac:dyDescent="0.2">
      <c r="A42" s="79"/>
      <c r="B42" s="80"/>
      <c r="C42" s="42"/>
      <c r="D42" s="289"/>
      <c r="E42" s="289"/>
      <c r="F42" s="289"/>
      <c r="G42" s="289"/>
      <c r="H42" s="271"/>
      <c r="L42" s="21">
        <f>SUMPRODUCT(($F$4:$F$40&lt;L1)*($A$4:$A$40="Kredit")*$C$4:$C$40)</f>
        <v>0</v>
      </c>
      <c r="M42" s="19"/>
      <c r="N42" s="19">
        <f>SUMPRODUCT(($F$4:$F$40&lt;L1)*($A$4:$A$40="Garancija - platežna")*$C$4:$C$40)</f>
        <v>0</v>
      </c>
      <c r="O42" s="19"/>
      <c r="P42" s="19">
        <f>SUMPRODUCT(($F$4:$F$40&lt;L1)*($A$4:$A$40="Leasing - financijski")*$C$4:$C$40)</f>
        <v>0</v>
      </c>
      <c r="Q42" s="19"/>
      <c r="R42" s="19">
        <f>SUMPRODUCT(($F$4:$F$40&lt;L1)*($A$4:$A$40 ="Jamstvo po kreditu")*$C$4:$C$40)</f>
        <v>0</v>
      </c>
      <c r="S42" s="19"/>
      <c r="T42" s="18">
        <f>SUMPRODUCT(($F$4:$F$40&lt;L1)*($A$4:$A$40="Pozajmica - vlasnik")*$C$4:$C$40)</f>
        <v>0</v>
      </c>
    </row>
    <row r="43" spans="1:20" x14ac:dyDescent="0.2">
      <c r="A43" s="49"/>
      <c r="B43" s="49"/>
      <c r="D43" s="289"/>
      <c r="E43" s="289"/>
      <c r="F43" s="289"/>
      <c r="G43" s="289"/>
      <c r="H43" s="271"/>
      <c r="L43" s="19" t="s">
        <v>119</v>
      </c>
      <c r="M43" s="19"/>
      <c r="N43" s="19">
        <f>SUMPRODUCT(($F$4:$F$40&lt;L1)*($A$4:$A$40="Garancija - činidbena")*$C$4:$C$40)</f>
        <v>0</v>
      </c>
      <c r="O43" s="19"/>
      <c r="P43" s="19">
        <f>SUMPRODUCT(($F$4:$F$40&lt;L1)*($A$4:$A$40="Leasing - operativni")*$C$4:$C$40)</f>
        <v>0</v>
      </c>
      <c r="Q43" s="19"/>
      <c r="R43" s="19">
        <f>(SUMPRODUCT(($A$4:$A$40="Jamstvo po revolvingu/prekoračenju")*$C$4:$C$40))</f>
        <v>0</v>
      </c>
      <c r="S43" s="19"/>
      <c r="T43" s="18">
        <f>SUMPRODUCT(($F$4:$F$40&lt;L1)*($A$4:$A$40="Pozajmica - ostali")*$C$4:$C$40)</f>
        <v>0</v>
      </c>
    </row>
    <row r="44" spans="1:20" ht="13.5" x14ac:dyDescent="0.2">
      <c r="A44" s="41"/>
      <c r="L44" s="19">
        <f>SUMIFS($C$4:$C$40,$A$4:$A$40,"=Kartica")</f>
        <v>0</v>
      </c>
      <c r="M44" s="19"/>
      <c r="N44" s="19">
        <f>SUMPRODUCT(($A$4:$A$40="Akreditiv")*$C$4:$C$40)</f>
        <v>0</v>
      </c>
      <c r="O44" s="19" t="s">
        <v>120</v>
      </c>
      <c r="P44" s="19"/>
      <c r="Q44" s="19"/>
      <c r="R44" s="19">
        <f>SUMPRODUCT(($F$4:$F$40&lt;L1)*($A$4:$A$40="Jamstvo po garanciji")*$C$4:$C$40)</f>
        <v>0</v>
      </c>
      <c r="S44" s="19"/>
    </row>
    <row r="45" spans="1:20" ht="13.5" x14ac:dyDescent="0.2">
      <c r="A45" s="41"/>
      <c r="L45" s="19" t="s">
        <v>121</v>
      </c>
      <c r="M45" s="19"/>
      <c r="N45" s="19"/>
      <c r="O45" s="19"/>
      <c r="P45" s="19"/>
      <c r="Q45" s="19"/>
      <c r="R45" s="19">
        <f>SUMPRODUCT(($F$4:$F$40&lt;L1)*($A$4:$A$40="Jamstvo po leasingu")*$C$4:$C$40)</f>
        <v>0</v>
      </c>
      <c r="S45" s="19"/>
    </row>
    <row r="46" spans="1:20" ht="13.5" x14ac:dyDescent="0.2">
      <c r="A46" s="41"/>
      <c r="L46" s="19">
        <f>SUMIFS($C$4:$C$40,$A$4:$A$40,"=Prekoračenje po računu")</f>
        <v>0</v>
      </c>
      <c r="M46" s="19"/>
      <c r="N46" s="19" t="s">
        <v>122</v>
      </c>
      <c r="O46" s="19"/>
      <c r="P46" s="19" t="s">
        <v>123</v>
      </c>
      <c r="Q46" s="19"/>
      <c r="R46" s="19" t="s">
        <v>124</v>
      </c>
      <c r="S46" s="19"/>
      <c r="T46" s="18" t="s">
        <v>125</v>
      </c>
    </row>
    <row r="47" spans="1:20" x14ac:dyDescent="0.2">
      <c r="L47" s="19" t="s">
        <v>126</v>
      </c>
      <c r="M47" s="19"/>
      <c r="N47" s="19">
        <f>SUMPRODUCT(($F$4:$F$40&gt;=L1)*($A$4:$A$40="Garancija - platežna")*$C$4:$C$40)</f>
        <v>0</v>
      </c>
      <c r="O47" s="19"/>
      <c r="P47" s="19">
        <f>SUMPRODUCT(($F$4:$F$40&gt;=L1)*($A$4:$A$40="Leasing - financijski")*$C$4:$C$40)</f>
        <v>0</v>
      </c>
      <c r="Q47" s="19"/>
      <c r="R47" s="19">
        <f>SUMPRODUCT(($F$4:$F$40&gt;=L1)*($A$4:$A$40="Jamstvo po kreditu")*$C$4:$C$40)</f>
        <v>0</v>
      </c>
      <c r="S47" s="19"/>
      <c r="T47" s="18">
        <f>SUMPRODUCT(($F$4:$F$40&gt;=L1)*($A$4:$A$40="Pozajmica - vlasnik")*$C$4:$C$40)</f>
        <v>0</v>
      </c>
    </row>
    <row r="48" spans="1:20" x14ac:dyDescent="0.2">
      <c r="L48" s="19">
        <f>SUMIFS($C$4:$C$40,$A$4:$A$40,"Kredit - revolving")</f>
        <v>0</v>
      </c>
      <c r="M48" s="19"/>
      <c r="N48" s="19">
        <f>SUMPRODUCT(($F$4:$F$40&gt;=L1)*($A$4:$A$40="Garancija - činidbena")*$C$4:$C$40)</f>
        <v>0</v>
      </c>
      <c r="O48" s="19"/>
      <c r="P48" s="19">
        <f>SUMPRODUCT(($F$4:$F$40&gt;=L1)*($A$4:$A$40="Leasing - operativni")*$C$4:$C$40)</f>
        <v>0</v>
      </c>
      <c r="Q48" s="19"/>
      <c r="R48" s="19">
        <f>SUMPRODUCT(($F$4:$F$40&gt;=L1)*($A$4:$A$40="Jamstvo po garanciji")*$C$4:$C$40)</f>
        <v>0</v>
      </c>
      <c r="S48" s="19"/>
      <c r="T48" s="18">
        <f>SUMPRODUCT(($F$4:$F$24&gt;=L1)*($A$4:$A$24="Pozajmica - ostali")*$C$4:$C$24)</f>
        <v>0</v>
      </c>
    </row>
    <row r="49" spans="12:19" x14ac:dyDescent="0.2">
      <c r="L49" s="19" t="s">
        <v>22</v>
      </c>
      <c r="M49" s="19"/>
      <c r="N49" s="19"/>
      <c r="O49" s="19"/>
      <c r="P49" s="19"/>
      <c r="Q49" s="19"/>
      <c r="R49" s="19">
        <f>SUMPRODUCT(($F$4:$F$40&gt;=L1)*($A$4:$A$40="Jamstvo po leasingu")*$C$4:$C$40)</f>
        <v>0</v>
      </c>
      <c r="S49" s="19"/>
    </row>
    <row r="50" spans="12:19" x14ac:dyDescent="0.2">
      <c r="L50" s="19">
        <f>SUMPRODUCT(($F$4:$F$40&lt;L1)*($A$4:$A$40="Factoring")*$C$4:$C$40)</f>
        <v>0</v>
      </c>
      <c r="M50" s="19"/>
      <c r="N50" s="19"/>
      <c r="O50" s="19"/>
      <c r="P50" s="19"/>
      <c r="Q50" s="19"/>
      <c r="R50" s="19"/>
      <c r="S50" s="19"/>
    </row>
    <row r="51" spans="12:19" x14ac:dyDescent="0.2">
      <c r="L51" s="19"/>
      <c r="M51" s="19"/>
      <c r="N51" s="19"/>
      <c r="O51" s="19"/>
      <c r="P51" s="19"/>
      <c r="Q51" s="19"/>
      <c r="R51" s="19"/>
      <c r="S51" s="19"/>
    </row>
    <row r="52" spans="12:19" x14ac:dyDescent="0.2">
      <c r="L52" s="19"/>
      <c r="M52" s="19"/>
      <c r="N52" s="19"/>
      <c r="O52" s="19"/>
      <c r="P52" s="19"/>
      <c r="Q52" s="19"/>
      <c r="R52" s="19"/>
      <c r="S52" s="19"/>
    </row>
    <row r="53" spans="12:19" x14ac:dyDescent="0.2">
      <c r="L53" s="19" t="s">
        <v>127</v>
      </c>
      <c r="M53" s="19"/>
      <c r="N53" s="19"/>
      <c r="O53" s="19"/>
      <c r="P53" s="19"/>
      <c r="Q53" s="19"/>
      <c r="R53" s="19"/>
      <c r="S53" s="19"/>
    </row>
    <row r="54" spans="12:19" x14ac:dyDescent="0.2">
      <c r="L54" s="19">
        <f>SUMPRODUCT(($F$4:$F$40&gt;=L1)*($A$4:$A$40="Kredit")*$C$4:$C$40)</f>
        <v>0</v>
      </c>
      <c r="M54" s="19"/>
      <c r="N54" s="19"/>
      <c r="O54" s="19"/>
      <c r="P54" s="19"/>
      <c r="Q54" s="19"/>
      <c r="R54" s="19"/>
      <c r="S54" s="19"/>
    </row>
    <row r="55" spans="12:19" x14ac:dyDescent="0.2">
      <c r="L55" s="19">
        <f>SUMPRODUCT(($F$4:$F$40&gt;=L1)*($A$4:$A$40="Factoring")*$C$4:$C$40)</f>
        <v>0</v>
      </c>
      <c r="M55" s="19"/>
      <c r="N55" s="19"/>
      <c r="O55" s="19"/>
      <c r="P55" s="19"/>
      <c r="Q55" s="19"/>
      <c r="R55" s="19"/>
      <c r="S55" s="19"/>
    </row>
    <row r="64" spans="12:19" x14ac:dyDescent="0.2">
      <c r="L64" s="18" t="s">
        <v>128</v>
      </c>
    </row>
    <row r="65" spans="12:13" x14ac:dyDescent="0.2">
      <c r="L65" s="18">
        <f>SUMPRODUCT(($E$4:$E$29="Mjesečno")*($A$4:$A$29="Kredit")*($F$4:$F$29&gt;L1)*($D$4:$D$29)*12)</f>
        <v>0</v>
      </c>
    </row>
    <row r="66" spans="12:13" x14ac:dyDescent="0.2">
      <c r="L66" s="18">
        <f>SUMPRODUCT(($E$4:$E$29="Kvartalno")*($A$4:$A$29="Kredit")*($F$4:$F$29&gt;L1)*($D$4:$D$29)*4)</f>
        <v>0</v>
      </c>
    </row>
    <row r="67" spans="12:13" x14ac:dyDescent="0.2">
      <c r="L67" s="18">
        <f>SUMPRODUCT(($A$4:$A$29="Leasing - financijski")*($E$4:$E$29="Mjesečno")*($F$4:$F$29&gt;L1)*($D$4:$D$29)*12)</f>
        <v>0</v>
      </c>
      <c r="M67" s="18" t="s">
        <v>129</v>
      </c>
    </row>
    <row r="68" spans="12:13" x14ac:dyDescent="0.2">
      <c r="L68" s="18">
        <f>SUMPRODUCT(($A$4:$A$29="Leasing - financijski")*($E$4:$E$29="Kvartalno")*($F$4:$F$29&gt;L1)*($D$4:$D$29)*4)</f>
        <v>0</v>
      </c>
      <c r="M68" s="18" t="s">
        <v>130</v>
      </c>
    </row>
    <row r="69" spans="12:13" x14ac:dyDescent="0.2">
      <c r="L69" s="18">
        <f>SUMPRODUCT(($A$4:$A$29="Jamstvo po kreditu")*($E$4:$E$29="Mjesečno")*($F$4:$F$29&gt;L1)*($D$4:$D$29)*12)</f>
        <v>0</v>
      </c>
      <c r="M69" s="18" t="s">
        <v>131</v>
      </c>
    </row>
    <row r="70" spans="12:13" x14ac:dyDescent="0.2">
      <c r="L70" s="18">
        <f>SUMPRODUCT(($A$4:$A$29="Jamstvo po kreditu")*($E$4:$E$29="Kvartalno")*($F$4:$F$29&gt;L1)*($D$4:$D$29)*4)</f>
        <v>0</v>
      </c>
      <c r="M70" s="18" t="s">
        <v>132</v>
      </c>
    </row>
    <row r="71" spans="12:13" x14ac:dyDescent="0.2">
      <c r="L71" s="18">
        <f>SUMPRODUCT(($A$4:$A$29="Jamstvo po leasingu")*($E$4:$E$29="Mjesečno")*($F$4:$F$29&gt;L1)*($D$4:$D$29)*12)</f>
        <v>0</v>
      </c>
      <c r="M71" s="18" t="s">
        <v>133</v>
      </c>
    </row>
    <row r="72" spans="12:13" x14ac:dyDescent="0.2">
      <c r="L72" s="18">
        <f>SUMPRODUCT(($A$4:$A$29="Jamstvo po leasingu")*($E$4:$E$29="Kvartalno")*($F$4:$F$29&gt;L1)*($D$4:$D$29)*4)</f>
        <v>0</v>
      </c>
      <c r="M72" s="18" t="s">
        <v>134</v>
      </c>
    </row>
  </sheetData>
  <sheetProtection password="DC7D" sheet="1" objects="1" scenarios="1" insertRows="0" deleteRows="0"/>
  <mergeCells count="13">
    <mergeCell ref="D42:G43"/>
    <mergeCell ref="D40:F40"/>
    <mergeCell ref="D34:F34"/>
    <mergeCell ref="D35:F35"/>
    <mergeCell ref="D36:F36"/>
    <mergeCell ref="D37:F37"/>
    <mergeCell ref="D38:F38"/>
    <mergeCell ref="D39:F39"/>
    <mergeCell ref="C1:E1"/>
    <mergeCell ref="D30:F30"/>
    <mergeCell ref="D31:F31"/>
    <mergeCell ref="D32:F32"/>
    <mergeCell ref="D33:F33"/>
  </mergeCells>
  <dataValidations count="13">
    <dataValidation showInputMessage="1" showErrorMessage="1" sqref="G3"/>
    <dataValidation type="whole" errorStyle="information" allowBlank="1" showInputMessage="1" showErrorMessage="1" error="Moguć unos samo numeričke vrijednosti u kunama, bez lipa" promptTitle="Unos numeričke vrijednosti" sqref="C65526:E65564 IU65526:IV65564 SQ65526:SR65564 ACM65526:ACN65564 AMI65526:AMJ65564 AWE65526:AWF65564 BGA65526:BGB65564 BPW65526:BPX65564 BZS65526:BZT65564 CJO65526:CJP65564 CTK65526:CTL65564 DDG65526:DDH65564 DNC65526:DND65564 DWY65526:DWZ65564 EGU65526:EGV65564 EQQ65526:EQR65564 FAM65526:FAN65564 FKI65526:FKJ65564 FUE65526:FUF65564 GEA65526:GEB65564 GNW65526:GNX65564 GXS65526:GXT65564 HHO65526:HHP65564 HRK65526:HRL65564 IBG65526:IBH65564 ILC65526:ILD65564 IUY65526:IUZ65564 JEU65526:JEV65564 JOQ65526:JOR65564 JYM65526:JYN65564 KII65526:KIJ65564 KSE65526:KSF65564 LCA65526:LCB65564 LLW65526:LLX65564 LVS65526:LVT65564 MFO65526:MFP65564 MPK65526:MPL65564 MZG65526:MZH65564 NJC65526:NJD65564 NSY65526:NSZ65564 OCU65526:OCV65564 OMQ65526:OMR65564 OWM65526:OWN65564 PGI65526:PGJ65564 PQE65526:PQF65564 QAA65526:QAB65564 QJW65526:QJX65564 QTS65526:QTT65564 RDO65526:RDP65564 RNK65526:RNL65564 RXG65526:RXH65564 SHC65526:SHD65564 SQY65526:SQZ65564 TAU65526:TAV65564 TKQ65526:TKR65564 TUM65526:TUN65564 UEI65526:UEJ65564 UOE65526:UOF65564 UYA65526:UYB65564 VHW65526:VHX65564 VRS65526:VRT65564 WBO65526:WBP65564 WLK65526:WLL65564 WVG65526:WVH65564 C131062:E131100 IU131062:IV131100 SQ131062:SR131100 ACM131062:ACN131100 AMI131062:AMJ131100 AWE131062:AWF131100 BGA131062:BGB131100 BPW131062:BPX131100 BZS131062:BZT131100 CJO131062:CJP131100 CTK131062:CTL131100 DDG131062:DDH131100 DNC131062:DND131100 DWY131062:DWZ131100 EGU131062:EGV131100 EQQ131062:EQR131100 FAM131062:FAN131100 FKI131062:FKJ131100 FUE131062:FUF131100 GEA131062:GEB131100 GNW131062:GNX131100 GXS131062:GXT131100 HHO131062:HHP131100 HRK131062:HRL131100 IBG131062:IBH131100 ILC131062:ILD131100 IUY131062:IUZ131100 JEU131062:JEV131100 JOQ131062:JOR131100 JYM131062:JYN131100 KII131062:KIJ131100 KSE131062:KSF131100 LCA131062:LCB131100 LLW131062:LLX131100 LVS131062:LVT131100 MFO131062:MFP131100 MPK131062:MPL131100 MZG131062:MZH131100 NJC131062:NJD131100 NSY131062:NSZ131100 OCU131062:OCV131100 OMQ131062:OMR131100 OWM131062:OWN131100 PGI131062:PGJ131100 PQE131062:PQF131100 QAA131062:QAB131100 QJW131062:QJX131100 QTS131062:QTT131100 RDO131062:RDP131100 RNK131062:RNL131100 RXG131062:RXH131100 SHC131062:SHD131100 SQY131062:SQZ131100 TAU131062:TAV131100 TKQ131062:TKR131100 TUM131062:TUN131100 UEI131062:UEJ131100 UOE131062:UOF131100 UYA131062:UYB131100 VHW131062:VHX131100 VRS131062:VRT131100 WBO131062:WBP131100 WLK131062:WLL131100 WVG131062:WVH131100 C196598:E196636 IU196598:IV196636 SQ196598:SR196636 ACM196598:ACN196636 AMI196598:AMJ196636 AWE196598:AWF196636 BGA196598:BGB196636 BPW196598:BPX196636 BZS196598:BZT196636 CJO196598:CJP196636 CTK196598:CTL196636 DDG196598:DDH196636 DNC196598:DND196636 DWY196598:DWZ196636 EGU196598:EGV196636 EQQ196598:EQR196636 FAM196598:FAN196636 FKI196598:FKJ196636 FUE196598:FUF196636 GEA196598:GEB196636 GNW196598:GNX196636 GXS196598:GXT196636 HHO196598:HHP196636 HRK196598:HRL196636 IBG196598:IBH196636 ILC196598:ILD196636 IUY196598:IUZ196636 JEU196598:JEV196636 JOQ196598:JOR196636 JYM196598:JYN196636 KII196598:KIJ196636 KSE196598:KSF196636 LCA196598:LCB196636 LLW196598:LLX196636 LVS196598:LVT196636 MFO196598:MFP196636 MPK196598:MPL196636 MZG196598:MZH196636 NJC196598:NJD196636 NSY196598:NSZ196636 OCU196598:OCV196636 OMQ196598:OMR196636 OWM196598:OWN196636 PGI196598:PGJ196636 PQE196598:PQF196636 QAA196598:QAB196636 QJW196598:QJX196636 QTS196598:QTT196636 RDO196598:RDP196636 RNK196598:RNL196636 RXG196598:RXH196636 SHC196598:SHD196636 SQY196598:SQZ196636 TAU196598:TAV196636 TKQ196598:TKR196636 TUM196598:TUN196636 UEI196598:UEJ196636 UOE196598:UOF196636 UYA196598:UYB196636 VHW196598:VHX196636 VRS196598:VRT196636 WBO196598:WBP196636 WLK196598:WLL196636 WVG196598:WVH196636 C262134:E262172 IU262134:IV262172 SQ262134:SR262172 ACM262134:ACN262172 AMI262134:AMJ262172 AWE262134:AWF262172 BGA262134:BGB262172 BPW262134:BPX262172 BZS262134:BZT262172 CJO262134:CJP262172 CTK262134:CTL262172 DDG262134:DDH262172 DNC262134:DND262172 DWY262134:DWZ262172 EGU262134:EGV262172 EQQ262134:EQR262172 FAM262134:FAN262172 FKI262134:FKJ262172 FUE262134:FUF262172 GEA262134:GEB262172 GNW262134:GNX262172 GXS262134:GXT262172 HHO262134:HHP262172 HRK262134:HRL262172 IBG262134:IBH262172 ILC262134:ILD262172 IUY262134:IUZ262172 JEU262134:JEV262172 JOQ262134:JOR262172 JYM262134:JYN262172 KII262134:KIJ262172 KSE262134:KSF262172 LCA262134:LCB262172 LLW262134:LLX262172 LVS262134:LVT262172 MFO262134:MFP262172 MPK262134:MPL262172 MZG262134:MZH262172 NJC262134:NJD262172 NSY262134:NSZ262172 OCU262134:OCV262172 OMQ262134:OMR262172 OWM262134:OWN262172 PGI262134:PGJ262172 PQE262134:PQF262172 QAA262134:QAB262172 QJW262134:QJX262172 QTS262134:QTT262172 RDO262134:RDP262172 RNK262134:RNL262172 RXG262134:RXH262172 SHC262134:SHD262172 SQY262134:SQZ262172 TAU262134:TAV262172 TKQ262134:TKR262172 TUM262134:TUN262172 UEI262134:UEJ262172 UOE262134:UOF262172 UYA262134:UYB262172 VHW262134:VHX262172 VRS262134:VRT262172 WBO262134:WBP262172 WLK262134:WLL262172 WVG262134:WVH262172 C327670:E327708 IU327670:IV327708 SQ327670:SR327708 ACM327670:ACN327708 AMI327670:AMJ327708 AWE327670:AWF327708 BGA327670:BGB327708 BPW327670:BPX327708 BZS327670:BZT327708 CJO327670:CJP327708 CTK327670:CTL327708 DDG327670:DDH327708 DNC327670:DND327708 DWY327670:DWZ327708 EGU327670:EGV327708 EQQ327670:EQR327708 FAM327670:FAN327708 FKI327670:FKJ327708 FUE327670:FUF327708 GEA327670:GEB327708 GNW327670:GNX327708 GXS327670:GXT327708 HHO327670:HHP327708 HRK327670:HRL327708 IBG327670:IBH327708 ILC327670:ILD327708 IUY327670:IUZ327708 JEU327670:JEV327708 JOQ327670:JOR327708 JYM327670:JYN327708 KII327670:KIJ327708 KSE327670:KSF327708 LCA327670:LCB327708 LLW327670:LLX327708 LVS327670:LVT327708 MFO327670:MFP327708 MPK327670:MPL327708 MZG327670:MZH327708 NJC327670:NJD327708 NSY327670:NSZ327708 OCU327670:OCV327708 OMQ327670:OMR327708 OWM327670:OWN327708 PGI327670:PGJ327708 PQE327670:PQF327708 QAA327670:QAB327708 QJW327670:QJX327708 QTS327670:QTT327708 RDO327670:RDP327708 RNK327670:RNL327708 RXG327670:RXH327708 SHC327670:SHD327708 SQY327670:SQZ327708 TAU327670:TAV327708 TKQ327670:TKR327708 TUM327670:TUN327708 UEI327670:UEJ327708 UOE327670:UOF327708 UYA327670:UYB327708 VHW327670:VHX327708 VRS327670:VRT327708 WBO327670:WBP327708 WLK327670:WLL327708 WVG327670:WVH327708 C393206:E393244 IU393206:IV393244 SQ393206:SR393244 ACM393206:ACN393244 AMI393206:AMJ393244 AWE393206:AWF393244 BGA393206:BGB393244 BPW393206:BPX393244 BZS393206:BZT393244 CJO393206:CJP393244 CTK393206:CTL393244 DDG393206:DDH393244 DNC393206:DND393244 DWY393206:DWZ393244 EGU393206:EGV393244 EQQ393206:EQR393244 FAM393206:FAN393244 FKI393206:FKJ393244 FUE393206:FUF393244 GEA393206:GEB393244 GNW393206:GNX393244 GXS393206:GXT393244 HHO393206:HHP393244 HRK393206:HRL393244 IBG393206:IBH393244 ILC393206:ILD393244 IUY393206:IUZ393244 JEU393206:JEV393244 JOQ393206:JOR393244 JYM393206:JYN393244 KII393206:KIJ393244 KSE393206:KSF393244 LCA393206:LCB393244 LLW393206:LLX393244 LVS393206:LVT393244 MFO393206:MFP393244 MPK393206:MPL393244 MZG393206:MZH393244 NJC393206:NJD393244 NSY393206:NSZ393244 OCU393206:OCV393244 OMQ393206:OMR393244 OWM393206:OWN393244 PGI393206:PGJ393244 PQE393206:PQF393244 QAA393206:QAB393244 QJW393206:QJX393244 QTS393206:QTT393244 RDO393206:RDP393244 RNK393206:RNL393244 RXG393206:RXH393244 SHC393206:SHD393244 SQY393206:SQZ393244 TAU393206:TAV393244 TKQ393206:TKR393244 TUM393206:TUN393244 UEI393206:UEJ393244 UOE393206:UOF393244 UYA393206:UYB393244 VHW393206:VHX393244 VRS393206:VRT393244 WBO393206:WBP393244 WLK393206:WLL393244 WVG393206:WVH393244 C458742:E458780 IU458742:IV458780 SQ458742:SR458780 ACM458742:ACN458780 AMI458742:AMJ458780 AWE458742:AWF458780 BGA458742:BGB458780 BPW458742:BPX458780 BZS458742:BZT458780 CJO458742:CJP458780 CTK458742:CTL458780 DDG458742:DDH458780 DNC458742:DND458780 DWY458742:DWZ458780 EGU458742:EGV458780 EQQ458742:EQR458780 FAM458742:FAN458780 FKI458742:FKJ458780 FUE458742:FUF458780 GEA458742:GEB458780 GNW458742:GNX458780 GXS458742:GXT458780 HHO458742:HHP458780 HRK458742:HRL458780 IBG458742:IBH458780 ILC458742:ILD458780 IUY458742:IUZ458780 JEU458742:JEV458780 JOQ458742:JOR458780 JYM458742:JYN458780 KII458742:KIJ458780 KSE458742:KSF458780 LCA458742:LCB458780 LLW458742:LLX458780 LVS458742:LVT458780 MFO458742:MFP458780 MPK458742:MPL458780 MZG458742:MZH458780 NJC458742:NJD458780 NSY458742:NSZ458780 OCU458742:OCV458780 OMQ458742:OMR458780 OWM458742:OWN458780 PGI458742:PGJ458780 PQE458742:PQF458780 QAA458742:QAB458780 QJW458742:QJX458780 QTS458742:QTT458780 RDO458742:RDP458780 RNK458742:RNL458780 RXG458742:RXH458780 SHC458742:SHD458780 SQY458742:SQZ458780 TAU458742:TAV458780 TKQ458742:TKR458780 TUM458742:TUN458780 UEI458742:UEJ458780 UOE458742:UOF458780 UYA458742:UYB458780 VHW458742:VHX458780 VRS458742:VRT458780 WBO458742:WBP458780 WLK458742:WLL458780 WVG458742:WVH458780 C524278:E524316 IU524278:IV524316 SQ524278:SR524316 ACM524278:ACN524316 AMI524278:AMJ524316 AWE524278:AWF524316 BGA524278:BGB524316 BPW524278:BPX524316 BZS524278:BZT524316 CJO524278:CJP524316 CTK524278:CTL524316 DDG524278:DDH524316 DNC524278:DND524316 DWY524278:DWZ524316 EGU524278:EGV524316 EQQ524278:EQR524316 FAM524278:FAN524316 FKI524278:FKJ524316 FUE524278:FUF524316 GEA524278:GEB524316 GNW524278:GNX524316 GXS524278:GXT524316 HHO524278:HHP524316 HRK524278:HRL524316 IBG524278:IBH524316 ILC524278:ILD524316 IUY524278:IUZ524316 JEU524278:JEV524316 JOQ524278:JOR524316 JYM524278:JYN524316 KII524278:KIJ524316 KSE524278:KSF524316 LCA524278:LCB524316 LLW524278:LLX524316 LVS524278:LVT524316 MFO524278:MFP524316 MPK524278:MPL524316 MZG524278:MZH524316 NJC524278:NJD524316 NSY524278:NSZ524316 OCU524278:OCV524316 OMQ524278:OMR524316 OWM524278:OWN524316 PGI524278:PGJ524316 PQE524278:PQF524316 QAA524278:QAB524316 QJW524278:QJX524316 QTS524278:QTT524316 RDO524278:RDP524316 RNK524278:RNL524316 RXG524278:RXH524316 SHC524278:SHD524316 SQY524278:SQZ524316 TAU524278:TAV524316 TKQ524278:TKR524316 TUM524278:TUN524316 UEI524278:UEJ524316 UOE524278:UOF524316 UYA524278:UYB524316 VHW524278:VHX524316 VRS524278:VRT524316 WBO524278:WBP524316 WLK524278:WLL524316 WVG524278:WVH524316 C589814:E589852 IU589814:IV589852 SQ589814:SR589852 ACM589814:ACN589852 AMI589814:AMJ589852 AWE589814:AWF589852 BGA589814:BGB589852 BPW589814:BPX589852 BZS589814:BZT589852 CJO589814:CJP589852 CTK589814:CTL589852 DDG589814:DDH589852 DNC589814:DND589852 DWY589814:DWZ589852 EGU589814:EGV589852 EQQ589814:EQR589852 FAM589814:FAN589852 FKI589814:FKJ589852 FUE589814:FUF589852 GEA589814:GEB589852 GNW589814:GNX589852 GXS589814:GXT589852 HHO589814:HHP589852 HRK589814:HRL589852 IBG589814:IBH589852 ILC589814:ILD589852 IUY589814:IUZ589852 JEU589814:JEV589852 JOQ589814:JOR589852 JYM589814:JYN589852 KII589814:KIJ589852 KSE589814:KSF589852 LCA589814:LCB589852 LLW589814:LLX589852 LVS589814:LVT589852 MFO589814:MFP589852 MPK589814:MPL589852 MZG589814:MZH589852 NJC589814:NJD589852 NSY589814:NSZ589852 OCU589814:OCV589852 OMQ589814:OMR589852 OWM589814:OWN589852 PGI589814:PGJ589852 PQE589814:PQF589852 QAA589814:QAB589852 QJW589814:QJX589852 QTS589814:QTT589852 RDO589814:RDP589852 RNK589814:RNL589852 RXG589814:RXH589852 SHC589814:SHD589852 SQY589814:SQZ589852 TAU589814:TAV589852 TKQ589814:TKR589852 TUM589814:TUN589852 UEI589814:UEJ589852 UOE589814:UOF589852 UYA589814:UYB589852 VHW589814:VHX589852 VRS589814:VRT589852 WBO589814:WBP589852 WLK589814:WLL589852 WVG589814:WVH589852 C655350:E655388 IU655350:IV655388 SQ655350:SR655388 ACM655350:ACN655388 AMI655350:AMJ655388 AWE655350:AWF655388 BGA655350:BGB655388 BPW655350:BPX655388 BZS655350:BZT655388 CJO655350:CJP655388 CTK655350:CTL655388 DDG655350:DDH655388 DNC655350:DND655388 DWY655350:DWZ655388 EGU655350:EGV655388 EQQ655350:EQR655388 FAM655350:FAN655388 FKI655350:FKJ655388 FUE655350:FUF655388 GEA655350:GEB655388 GNW655350:GNX655388 GXS655350:GXT655388 HHO655350:HHP655388 HRK655350:HRL655388 IBG655350:IBH655388 ILC655350:ILD655388 IUY655350:IUZ655388 JEU655350:JEV655388 JOQ655350:JOR655388 JYM655350:JYN655388 KII655350:KIJ655388 KSE655350:KSF655388 LCA655350:LCB655388 LLW655350:LLX655388 LVS655350:LVT655388 MFO655350:MFP655388 MPK655350:MPL655388 MZG655350:MZH655388 NJC655350:NJD655388 NSY655350:NSZ655388 OCU655350:OCV655388 OMQ655350:OMR655388 OWM655350:OWN655388 PGI655350:PGJ655388 PQE655350:PQF655388 QAA655350:QAB655388 QJW655350:QJX655388 QTS655350:QTT655388 RDO655350:RDP655388 RNK655350:RNL655388 RXG655350:RXH655388 SHC655350:SHD655388 SQY655350:SQZ655388 TAU655350:TAV655388 TKQ655350:TKR655388 TUM655350:TUN655388 UEI655350:UEJ655388 UOE655350:UOF655388 UYA655350:UYB655388 VHW655350:VHX655388 VRS655350:VRT655388 WBO655350:WBP655388 WLK655350:WLL655388 WVG655350:WVH655388 C720886:E720924 IU720886:IV720924 SQ720886:SR720924 ACM720886:ACN720924 AMI720886:AMJ720924 AWE720886:AWF720924 BGA720886:BGB720924 BPW720886:BPX720924 BZS720886:BZT720924 CJO720886:CJP720924 CTK720886:CTL720924 DDG720886:DDH720924 DNC720886:DND720924 DWY720886:DWZ720924 EGU720886:EGV720924 EQQ720886:EQR720924 FAM720886:FAN720924 FKI720886:FKJ720924 FUE720886:FUF720924 GEA720886:GEB720924 GNW720886:GNX720924 GXS720886:GXT720924 HHO720886:HHP720924 HRK720886:HRL720924 IBG720886:IBH720924 ILC720886:ILD720924 IUY720886:IUZ720924 JEU720886:JEV720924 JOQ720886:JOR720924 JYM720886:JYN720924 KII720886:KIJ720924 KSE720886:KSF720924 LCA720886:LCB720924 LLW720886:LLX720924 LVS720886:LVT720924 MFO720886:MFP720924 MPK720886:MPL720924 MZG720886:MZH720924 NJC720886:NJD720924 NSY720886:NSZ720924 OCU720886:OCV720924 OMQ720886:OMR720924 OWM720886:OWN720924 PGI720886:PGJ720924 PQE720886:PQF720924 QAA720886:QAB720924 QJW720886:QJX720924 QTS720886:QTT720924 RDO720886:RDP720924 RNK720886:RNL720924 RXG720886:RXH720924 SHC720886:SHD720924 SQY720886:SQZ720924 TAU720886:TAV720924 TKQ720886:TKR720924 TUM720886:TUN720924 UEI720886:UEJ720924 UOE720886:UOF720924 UYA720886:UYB720924 VHW720886:VHX720924 VRS720886:VRT720924 WBO720886:WBP720924 WLK720886:WLL720924 WVG720886:WVH720924 C786422:E786460 IU786422:IV786460 SQ786422:SR786460 ACM786422:ACN786460 AMI786422:AMJ786460 AWE786422:AWF786460 BGA786422:BGB786460 BPW786422:BPX786460 BZS786422:BZT786460 CJO786422:CJP786460 CTK786422:CTL786460 DDG786422:DDH786460 DNC786422:DND786460 DWY786422:DWZ786460 EGU786422:EGV786460 EQQ786422:EQR786460 FAM786422:FAN786460 FKI786422:FKJ786460 FUE786422:FUF786460 GEA786422:GEB786460 GNW786422:GNX786460 GXS786422:GXT786460 HHO786422:HHP786460 HRK786422:HRL786460 IBG786422:IBH786460 ILC786422:ILD786460 IUY786422:IUZ786460 JEU786422:JEV786460 JOQ786422:JOR786460 JYM786422:JYN786460 KII786422:KIJ786460 KSE786422:KSF786460 LCA786422:LCB786460 LLW786422:LLX786460 LVS786422:LVT786460 MFO786422:MFP786460 MPK786422:MPL786460 MZG786422:MZH786460 NJC786422:NJD786460 NSY786422:NSZ786460 OCU786422:OCV786460 OMQ786422:OMR786460 OWM786422:OWN786460 PGI786422:PGJ786460 PQE786422:PQF786460 QAA786422:QAB786460 QJW786422:QJX786460 QTS786422:QTT786460 RDO786422:RDP786460 RNK786422:RNL786460 RXG786422:RXH786460 SHC786422:SHD786460 SQY786422:SQZ786460 TAU786422:TAV786460 TKQ786422:TKR786460 TUM786422:TUN786460 UEI786422:UEJ786460 UOE786422:UOF786460 UYA786422:UYB786460 VHW786422:VHX786460 VRS786422:VRT786460 WBO786422:WBP786460 WLK786422:WLL786460 WVG786422:WVH786460 C851958:E851996 IU851958:IV851996 SQ851958:SR851996 ACM851958:ACN851996 AMI851958:AMJ851996 AWE851958:AWF851996 BGA851958:BGB851996 BPW851958:BPX851996 BZS851958:BZT851996 CJO851958:CJP851996 CTK851958:CTL851996 DDG851958:DDH851996 DNC851958:DND851996 DWY851958:DWZ851996 EGU851958:EGV851996 EQQ851958:EQR851996 FAM851958:FAN851996 FKI851958:FKJ851996 FUE851958:FUF851996 GEA851958:GEB851996 GNW851958:GNX851996 GXS851958:GXT851996 HHO851958:HHP851996 HRK851958:HRL851996 IBG851958:IBH851996 ILC851958:ILD851996 IUY851958:IUZ851996 JEU851958:JEV851996 JOQ851958:JOR851996 JYM851958:JYN851996 KII851958:KIJ851996 KSE851958:KSF851996 LCA851958:LCB851996 LLW851958:LLX851996 LVS851958:LVT851996 MFO851958:MFP851996 MPK851958:MPL851996 MZG851958:MZH851996 NJC851958:NJD851996 NSY851958:NSZ851996 OCU851958:OCV851996 OMQ851958:OMR851996 OWM851958:OWN851996 PGI851958:PGJ851996 PQE851958:PQF851996 QAA851958:QAB851996 QJW851958:QJX851996 QTS851958:QTT851996 RDO851958:RDP851996 RNK851958:RNL851996 RXG851958:RXH851996 SHC851958:SHD851996 SQY851958:SQZ851996 TAU851958:TAV851996 TKQ851958:TKR851996 TUM851958:TUN851996 UEI851958:UEJ851996 UOE851958:UOF851996 UYA851958:UYB851996 VHW851958:VHX851996 VRS851958:VRT851996 WBO851958:WBP851996 WLK851958:WLL851996 WVG851958:WVH851996 C917494:E917532 IU917494:IV917532 SQ917494:SR917532 ACM917494:ACN917532 AMI917494:AMJ917532 AWE917494:AWF917532 BGA917494:BGB917532 BPW917494:BPX917532 BZS917494:BZT917532 CJO917494:CJP917532 CTK917494:CTL917532 DDG917494:DDH917532 DNC917494:DND917532 DWY917494:DWZ917532 EGU917494:EGV917532 EQQ917494:EQR917532 FAM917494:FAN917532 FKI917494:FKJ917532 FUE917494:FUF917532 GEA917494:GEB917532 GNW917494:GNX917532 GXS917494:GXT917532 HHO917494:HHP917532 HRK917494:HRL917532 IBG917494:IBH917532 ILC917494:ILD917532 IUY917494:IUZ917532 JEU917494:JEV917532 JOQ917494:JOR917532 JYM917494:JYN917532 KII917494:KIJ917532 KSE917494:KSF917532 LCA917494:LCB917532 LLW917494:LLX917532 LVS917494:LVT917532 MFO917494:MFP917532 MPK917494:MPL917532 MZG917494:MZH917532 NJC917494:NJD917532 NSY917494:NSZ917532 OCU917494:OCV917532 OMQ917494:OMR917532 OWM917494:OWN917532 PGI917494:PGJ917532 PQE917494:PQF917532 QAA917494:QAB917532 QJW917494:QJX917532 QTS917494:QTT917532 RDO917494:RDP917532 RNK917494:RNL917532 RXG917494:RXH917532 SHC917494:SHD917532 SQY917494:SQZ917532 TAU917494:TAV917532 TKQ917494:TKR917532 TUM917494:TUN917532 UEI917494:UEJ917532 UOE917494:UOF917532 UYA917494:UYB917532 VHW917494:VHX917532 VRS917494:VRT917532 WBO917494:WBP917532 WLK917494:WLL917532 WVG917494:WVH917532 C983030:E983068 IU983030:IV983068 SQ983030:SR983068 ACM983030:ACN983068 AMI983030:AMJ983068 AWE983030:AWF983068 BGA983030:BGB983068 BPW983030:BPX983068 BZS983030:BZT983068 CJO983030:CJP983068 CTK983030:CTL983068 DDG983030:DDH983068 DNC983030:DND983068 DWY983030:DWZ983068 EGU983030:EGV983068 EQQ983030:EQR983068 FAM983030:FAN983068 FKI983030:FKJ983068 FUE983030:FUF983068 GEA983030:GEB983068 GNW983030:GNX983068 GXS983030:GXT983068 HHO983030:HHP983068 HRK983030:HRL983068 IBG983030:IBH983068 ILC983030:ILD983068 IUY983030:IUZ983068 JEU983030:JEV983068 JOQ983030:JOR983068 JYM983030:JYN983068 KII983030:KIJ983068 KSE983030:KSF983068 LCA983030:LCB983068 LLW983030:LLX983068 LVS983030:LVT983068 MFO983030:MFP983068 MPK983030:MPL983068 MZG983030:MZH983068 NJC983030:NJD983068 NSY983030:NSZ983068 OCU983030:OCV983068 OMQ983030:OMR983068 OWM983030:OWN983068 PGI983030:PGJ983068 PQE983030:PQF983068 QAA983030:QAB983068 QJW983030:QJX983068 QTS983030:QTT983068 RDO983030:RDP983068 RNK983030:RNL983068 RXG983030:RXH983068 SHC983030:SHD983068 SQY983030:SQZ983068 TAU983030:TAV983068 TKQ983030:TKR983068 TUM983030:TUN983068 UEI983030:UEJ983068 UOE983030:UOF983068 UYA983030:UYB983068 VHW983030:VHX983068 VRS983030:VRT983068 WBO983030:WBP983068 WLK983030:WLL983068 WVG983030:WVH983068 WVF4:WVG9 WLJ4:WLK9 WBN4:WBO9 VRR4:VRS9 VHV4:VHW9 UXZ4:UYA9 UOD4:UOE9 UEH4:UEI9 TUL4:TUM9 TKP4:TKQ9 TAT4:TAU9 SQX4:SQY9 SHB4:SHC9 RXF4:RXG9 RNJ4:RNK9 RDN4:RDO9 QTR4:QTS9 QJV4:QJW9 PZZ4:QAA9 PQD4:PQE9 PGH4:PGI9 OWL4:OWM9 OMP4:OMQ9 OCT4:OCU9 NSX4:NSY9 NJB4:NJC9 MZF4:MZG9 MPJ4:MPK9 MFN4:MFO9 LVR4:LVS9 LLV4:LLW9 LBZ4:LCA9 KSD4:KSE9 KIH4:KII9 JYL4:JYM9 JOP4:JOQ9 JET4:JEU9 IUX4:IUY9 ILB4:ILC9 IBF4:IBG9 HRJ4:HRK9 HHN4:HHO9 GXR4:GXS9 GNV4:GNW9 GDZ4:GEA9 FUD4:FUE9 FKH4:FKI9 FAL4:FAM9 EQP4:EQQ9 EGT4:EGU9 DWX4:DWY9 DNB4:DNC9 DDF4:DDG9 CTJ4:CTK9 CJN4:CJO9 BZR4:BZS9 BPV4:BPW9 BFZ4:BGA9 AWD4:AWE9 AMH4:AMI9 ACL4:ACM9 SP4:SQ9 IT4:IU9 C4:D12 E9:E13 C19:D24 SQ10:SR24 ACM10:ACN24 AMI10:AMJ24 AWE10:AWF24 BGA10:BGB24 BPW10:BPX24 BZS10:BZT24 CJO10:CJP24 CTK10:CTL24 DDG10:DDH24 DNC10:DND24 DWY10:DWZ24 EGU10:EGV24 EQQ10:EQR24 FAM10:FAN24 FKI10:FKJ24 FUE10:FUF24 GEA10:GEB24 GNW10:GNX24 GXS10:GXT24 HHO10:HHP24 HRK10:HRL24 IBG10:IBH24 ILC10:ILD24 IUY10:IUZ24 JEU10:JEV24 JOQ10:JOR24 JYM10:JYN24 KII10:KIJ24 KSE10:KSF24 LCA10:LCB24 LLW10:LLX24 LVS10:LVT24 MFO10:MFP24 MPK10:MPL24 MZG10:MZH24 NJC10:NJD24 NSY10:NSZ24 OCU10:OCV24 OMQ10:OMR24 OWM10:OWN24 PGI10:PGJ24 PQE10:PQF24 QAA10:QAB24 QJW10:QJX24 QTS10:QTT24 RDO10:RDP24 RNK10:RNL24 RXG10:RXH24 SHC10:SHD24 SQY10:SQZ24 TAU10:TAV24 TKQ10:TKR24 TUM10:TUN24 UEI10:UEJ24 UOE10:UOF24 UYA10:UYB24 VHW10:VHX24 VRS10:VRT24 WBO10:WBP24 WLK10:WLL24 WVG10:WVH24 IU10:IV24">
      <formula1>0</formula1>
      <formula2>9999999999999</formula2>
    </dataValidation>
    <dataValidation type="list" showInputMessage="1" showErrorMessage="1" sqref="G13 G19 G22 G9">
      <formula1>#REF!</formula1>
    </dataValidation>
    <dataValidation type="date" allowBlank="1" showInputMessage="1" errorTitle="Provjeriti format datuma" error="Ispravan format: dd.mm.gggg (bez točke na kraju)" sqref="F23:F24 F10:F12 F14:F18 F20:F21">
      <formula1>42370</formula1>
      <formula2>65746</formula2>
    </dataValidation>
    <dataValidation type="list" errorStyle="information" allowBlank="1" showInputMessage="1" showErrorMessage="1" promptTitle="Unos numeričke vrijednosti" sqref="E25:E28 E19 E22">
      <formula1>$E$22:$E$25</formula1>
    </dataValidation>
    <dataValidation type="date" allowBlank="1" showInputMessage="1" errorTitle="Provjeriti format datuma " error="Ispravan format: dd.mm.gggg (bez točke na kraju)" sqref="F4:F8">
      <formula1>42370</formula1>
      <formula2>65746</formula2>
    </dataValidation>
    <dataValidation errorStyle="information" allowBlank="1" showInputMessage="1" showErrorMessage="1" error="Moguć unos samo numeričke vrijednosti u kunama, bez lipa" promptTitle="Unos numeričke vrijednosti" sqref="C13:D18"/>
    <dataValidation type="date" allowBlank="1" showInputMessage="1" showErrorMessage="1" errorTitle="Provjeriti format datuma" error="Prihvatljivi formati:_x000a__x000a_dd.mm.gggg _x000a_primjer 31.03.2017 (bez točke na kraju)_x000a__x000a_mm/dd/gggg_x000a_primjer 3/31/2017 " sqref="G1:H1">
      <formula1>42370</formula1>
      <formula2>65746</formula2>
    </dataValidation>
    <dataValidation type="list" allowBlank="1" showInputMessage="1" showErrorMessage="1" errorTitle="Neispravan format" error="Molimo odaberite produkt iz padajućeg izbornika" sqref="A20:A21">
      <formula1>Jamstva</formula1>
    </dataValidation>
    <dataValidation type="list" allowBlank="1" showInputMessage="1" showErrorMessage="1" errorTitle="Neispravan format" error="Molimo odaberite produkt iz padajućeg izbornika" sqref="A23:A24">
      <formula1>Pozajmice</formula1>
    </dataValidation>
    <dataValidation type="list" allowBlank="1" showInputMessage="1" showErrorMessage="1" errorTitle="Neispravan format" error="Molimo odaberite produkt iz padajućeg izbornika" sqref="A4:A8">
      <formula1>Krediti</formula1>
    </dataValidation>
    <dataValidation type="list" allowBlank="1" showInputMessage="1" showErrorMessage="1" errorTitle="Neispravan format" error="Molimo odaberite produkt iz padajućeg izbornika" sqref="A10:A12">
      <formula1>Garancije</formula1>
    </dataValidation>
    <dataValidation type="list" allowBlank="1" showInputMessage="1" showErrorMessage="1" errorTitle="Neispravan format" error="Molimo odaberite produkt iz padajućeg izbornika" sqref="A14:A18">
      <formula1>Leasing</formula1>
    </dataValidation>
  </dataValidations>
  <pageMargins left="0.42" right="0.17" top="0.46875" bottom="0.19" header="0.33" footer="0.31496062992125984"/>
  <pageSetup paperSize="9" scale="68" orientation="landscape" r:id="rId1"/>
  <headerFooter>
    <oddHeader>&amp;L&amp;"-,Bold Italic"Prilog B - Tablica zaduženosti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Liste_formule!$E$17:$E$18</xm:f>
          </x14:formula1>
          <xm:sqref>G4:G8 G10:G12 G20:G21 G14:G18 G23:G24</xm:sqref>
        </x14:dataValidation>
        <x14:dataValidation type="list" allowBlank="1" showInputMessage="1" showErrorMessage="1">
          <x14:formula1>
            <xm:f>Liste_formule!$G$31:$G$36</xm:f>
          </x14:formula1>
          <xm:sqref>E20:E21</xm:sqref>
        </x14:dataValidation>
        <x14:dataValidation type="list" errorStyle="information" allowBlank="1" showInputMessage="1" showErrorMessage="1" promptTitle="Unos numeričke vrijednosti">
          <x14:formula1>
            <xm:f>Liste_formule!$G$31:$G$36</xm:f>
          </x14:formula1>
          <xm:sqref>E4:E8</xm:sqref>
        </x14:dataValidation>
        <x14:dataValidation type="list" errorStyle="information" allowBlank="1" showInputMessage="1" showErrorMessage="1" promptTitle="Unos numeričke vrijednosti">
          <x14:formula1>
            <xm:f>Liste_formule!$E$31:$E$33</xm:f>
          </x14:formula1>
          <xm:sqref>E14:E18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N42"/>
  <sheetViews>
    <sheetView showGridLines="0" showRuler="0" view="pageLayout" zoomScale="93" zoomScaleNormal="110" zoomScalePageLayoutView="93" workbookViewId="0">
      <selection activeCell="M4" sqref="M4"/>
    </sheetView>
  </sheetViews>
  <sheetFormatPr defaultRowHeight="15" x14ac:dyDescent="0.25"/>
  <cols>
    <col min="1" max="1" width="4.28515625" style="1" customWidth="1"/>
    <col min="2" max="2" width="2" bestFit="1" customWidth="1"/>
    <col min="3" max="3" width="23" customWidth="1"/>
    <col min="4" max="4" width="22.28515625" customWidth="1"/>
    <col min="5" max="5" width="17.7109375" customWidth="1"/>
    <col min="6" max="6" width="18.140625" customWidth="1"/>
    <col min="7" max="7" width="12.85546875" customWidth="1"/>
    <col min="8" max="8" width="2" customWidth="1"/>
    <col min="9" max="9" width="21.5703125" customWidth="1"/>
    <col min="10" max="10" width="22.7109375" customWidth="1"/>
    <col min="11" max="11" width="17.7109375" customWidth="1"/>
    <col min="12" max="12" width="21.42578125" customWidth="1"/>
    <col min="13" max="13" width="14.42578125" customWidth="1"/>
    <col min="15" max="16384" width="9.140625" style="1"/>
  </cols>
  <sheetData>
    <row r="1" spans="2:14" ht="21" customHeight="1" x14ac:dyDescent="0.2">
      <c r="B1" s="235"/>
      <c r="C1" s="235"/>
      <c r="D1" s="29"/>
      <c r="E1" s="163"/>
      <c r="F1" s="163"/>
      <c r="G1" s="30"/>
      <c r="H1" s="30"/>
      <c r="I1" s="164"/>
      <c r="J1" s="198" t="s">
        <v>141</v>
      </c>
      <c r="K1" s="248"/>
      <c r="L1" s="29"/>
      <c r="M1" s="29"/>
      <c r="N1" s="1"/>
    </row>
    <row r="2" spans="2:14" s="2" customFormat="1" ht="12.75" x14ac:dyDescent="0.2">
      <c r="B2" s="156"/>
      <c r="C2" s="165"/>
      <c r="D2" s="165"/>
      <c r="E2" s="165"/>
      <c r="F2" s="156"/>
      <c r="G2" s="30"/>
      <c r="H2" s="30"/>
      <c r="I2" s="29"/>
      <c r="J2" s="29"/>
      <c r="K2" s="29"/>
      <c r="L2" s="29"/>
      <c r="M2" s="29"/>
      <c r="N2" s="1"/>
    </row>
    <row r="3" spans="2:14" s="2" customFormat="1" ht="12.75" x14ac:dyDescent="0.2">
      <c r="B3" s="156"/>
      <c r="C3" s="165"/>
      <c r="D3" s="165"/>
      <c r="E3" s="165"/>
      <c r="F3" s="156"/>
      <c r="G3" s="30"/>
      <c r="H3" s="30"/>
      <c r="I3" s="29"/>
      <c r="J3" s="29"/>
      <c r="K3" s="29"/>
      <c r="L3" s="29"/>
      <c r="M3" s="29"/>
      <c r="N3" s="1"/>
    </row>
    <row r="4" spans="2:14" s="2" customFormat="1" ht="24" customHeight="1" x14ac:dyDescent="0.2">
      <c r="B4" s="314" t="s">
        <v>82</v>
      </c>
      <c r="C4" s="314"/>
      <c r="D4" s="303" t="str">
        <f>IF(AND('Prilog A'!B3="",A5=""),"",'Prilog A'!B3)</f>
        <v/>
      </c>
      <c r="E4" s="303"/>
      <c r="F4" s="303"/>
      <c r="G4" s="242"/>
      <c r="H4" s="242"/>
      <c r="I4" s="242"/>
      <c r="J4" s="231"/>
      <c r="K4" s="231"/>
      <c r="L4" s="29"/>
      <c r="M4" s="29"/>
      <c r="N4" s="1"/>
    </row>
    <row r="5" spans="2:14" ht="13.5" customHeight="1" x14ac:dyDescent="0.2">
      <c r="B5" s="156"/>
      <c r="C5" s="157"/>
      <c r="D5" s="232"/>
      <c r="E5" s="158"/>
      <c r="F5" s="158"/>
      <c r="G5" s="243"/>
      <c r="H5" s="243"/>
      <c r="I5" s="244"/>
      <c r="J5" s="29"/>
      <c r="K5" s="29"/>
      <c r="L5" s="29"/>
      <c r="M5" s="29"/>
      <c r="N5" s="1"/>
    </row>
    <row r="6" spans="2:14" ht="9.75" customHeight="1" x14ac:dyDescent="0.2">
      <c r="B6" s="156"/>
      <c r="C6" s="159"/>
      <c r="D6" s="160"/>
      <c r="E6" s="29"/>
      <c r="F6" s="29"/>
      <c r="G6" s="30"/>
      <c r="H6" s="30"/>
      <c r="I6" s="29"/>
      <c r="J6" s="29"/>
      <c r="K6" s="29"/>
      <c r="L6" s="29"/>
      <c r="M6" s="29"/>
      <c r="N6" s="1"/>
    </row>
    <row r="7" spans="2:14" ht="9" customHeight="1" x14ac:dyDescent="0.2">
      <c r="B7" s="156"/>
      <c r="C7" s="157"/>
      <c r="D7" s="160"/>
      <c r="E7" s="161"/>
      <c r="F7" s="158"/>
      <c r="G7" s="30"/>
      <c r="H7" s="30"/>
      <c r="I7" s="29"/>
      <c r="J7" s="29"/>
      <c r="K7" s="29"/>
      <c r="L7" s="29"/>
      <c r="M7" s="272"/>
      <c r="N7" s="1"/>
    </row>
    <row r="8" spans="2:14" ht="15" customHeight="1" x14ac:dyDescent="0.2">
      <c r="B8" s="309" t="s">
        <v>83</v>
      </c>
      <c r="C8" s="309"/>
      <c r="D8" s="309"/>
      <c r="E8" s="309"/>
      <c r="F8" s="309"/>
      <c r="G8" s="166"/>
      <c r="H8" s="309" t="s">
        <v>84</v>
      </c>
      <c r="I8" s="309"/>
      <c r="J8" s="309"/>
      <c r="K8" s="309"/>
      <c r="L8" s="309"/>
      <c r="M8" s="273"/>
      <c r="N8" s="162"/>
    </row>
    <row r="9" spans="2:14" ht="12.75" x14ac:dyDescent="0.2">
      <c r="B9" s="167"/>
      <c r="C9" s="167"/>
      <c r="D9" s="167"/>
      <c r="E9" s="167"/>
      <c r="F9" s="167"/>
      <c r="G9" s="166"/>
      <c r="H9" s="168"/>
      <c r="I9" s="168"/>
      <c r="J9" s="168"/>
      <c r="K9" s="168"/>
      <c r="L9" s="168"/>
      <c r="M9" s="274"/>
      <c r="N9" s="162"/>
    </row>
    <row r="10" spans="2:14" ht="28.5" customHeight="1" x14ac:dyDescent="0.2">
      <c r="B10" s="27"/>
      <c r="C10" s="319" t="s">
        <v>186</v>
      </c>
      <c r="D10" s="319"/>
      <c r="E10" s="169" t="s">
        <v>85</v>
      </c>
      <c r="F10" s="169" t="s">
        <v>142</v>
      </c>
      <c r="G10" s="27"/>
      <c r="H10" s="127"/>
      <c r="I10" s="319" t="s">
        <v>187</v>
      </c>
      <c r="J10" s="319"/>
      <c r="K10" s="169" t="s">
        <v>85</v>
      </c>
      <c r="L10" s="169" t="s">
        <v>142</v>
      </c>
      <c r="M10" s="275"/>
      <c r="N10" s="8"/>
    </row>
    <row r="11" spans="2:14" ht="21.2" customHeight="1" x14ac:dyDescent="0.2">
      <c r="B11" s="170">
        <v>1</v>
      </c>
      <c r="C11" s="321"/>
      <c r="D11" s="321"/>
      <c r="E11" s="171"/>
      <c r="F11" s="172" t="str">
        <f>IF($E$17=0,"",E11/$E$17)</f>
        <v/>
      </c>
      <c r="G11" s="18"/>
      <c r="H11" s="173">
        <v>1</v>
      </c>
      <c r="I11" s="320"/>
      <c r="J11" s="320"/>
      <c r="K11" s="174"/>
      <c r="L11" s="172" t="str">
        <f t="shared" ref="L11:L17" si="0">IF($K$17=0,"",K11/$K$17)</f>
        <v/>
      </c>
      <c r="M11" s="276"/>
      <c r="N11" s="8"/>
    </row>
    <row r="12" spans="2:14" ht="21.2" customHeight="1" x14ac:dyDescent="0.2">
      <c r="B12" s="175">
        <v>2</v>
      </c>
      <c r="C12" s="315"/>
      <c r="D12" s="315"/>
      <c r="E12" s="176"/>
      <c r="F12" s="177" t="str">
        <f t="shared" ref="F12:F17" si="1">IF($E$17=0,"",E12/$E$17)</f>
        <v/>
      </c>
      <c r="G12" s="18"/>
      <c r="H12" s="178">
        <v>2</v>
      </c>
      <c r="I12" s="316"/>
      <c r="J12" s="316"/>
      <c r="K12" s="179"/>
      <c r="L12" s="177" t="str">
        <f t="shared" si="0"/>
        <v/>
      </c>
      <c r="M12" s="276"/>
      <c r="N12" s="8"/>
    </row>
    <row r="13" spans="2:14" ht="21.2" customHeight="1" x14ac:dyDescent="0.2">
      <c r="B13" s="175">
        <v>3</v>
      </c>
      <c r="C13" s="315"/>
      <c r="D13" s="315"/>
      <c r="E13" s="176"/>
      <c r="F13" s="177" t="str">
        <f t="shared" si="1"/>
        <v/>
      </c>
      <c r="G13" s="18"/>
      <c r="H13" s="178">
        <v>3</v>
      </c>
      <c r="I13" s="316"/>
      <c r="J13" s="316"/>
      <c r="K13" s="179"/>
      <c r="L13" s="177" t="str">
        <f t="shared" si="0"/>
        <v/>
      </c>
      <c r="M13" s="276"/>
      <c r="N13" s="8"/>
    </row>
    <row r="14" spans="2:14" ht="21.2" customHeight="1" x14ac:dyDescent="0.2">
      <c r="B14" s="175">
        <v>4</v>
      </c>
      <c r="C14" s="315"/>
      <c r="D14" s="315"/>
      <c r="E14" s="176"/>
      <c r="F14" s="177" t="str">
        <f t="shared" si="1"/>
        <v/>
      </c>
      <c r="G14" s="18"/>
      <c r="H14" s="178">
        <v>4</v>
      </c>
      <c r="I14" s="316"/>
      <c r="J14" s="316"/>
      <c r="K14" s="179"/>
      <c r="L14" s="177" t="str">
        <f t="shared" si="0"/>
        <v/>
      </c>
      <c r="M14" s="276"/>
      <c r="N14" s="8"/>
    </row>
    <row r="15" spans="2:14" ht="21.2" customHeight="1" x14ac:dyDescent="0.2">
      <c r="B15" s="175">
        <v>5</v>
      </c>
      <c r="C15" s="315"/>
      <c r="D15" s="315"/>
      <c r="E15" s="176"/>
      <c r="F15" s="177" t="str">
        <f t="shared" si="1"/>
        <v/>
      </c>
      <c r="G15" s="18"/>
      <c r="H15" s="178">
        <v>5</v>
      </c>
      <c r="I15" s="316"/>
      <c r="J15" s="316"/>
      <c r="K15" s="179"/>
      <c r="L15" s="177" t="str">
        <f t="shared" si="0"/>
        <v/>
      </c>
      <c r="M15" s="276"/>
      <c r="N15" s="8"/>
    </row>
    <row r="16" spans="2:14" ht="21.2" customHeight="1" x14ac:dyDescent="0.2">
      <c r="B16" s="180">
        <v>6</v>
      </c>
      <c r="C16" s="317" t="s">
        <v>184</v>
      </c>
      <c r="D16" s="317"/>
      <c r="E16" s="193">
        <f>E17-SUM(E11:E15)</f>
        <v>0</v>
      </c>
      <c r="F16" s="181" t="str">
        <f t="shared" si="1"/>
        <v/>
      </c>
      <c r="G16" s="18"/>
      <c r="H16" s="182">
        <v>6</v>
      </c>
      <c r="I16" s="318" t="s">
        <v>86</v>
      </c>
      <c r="J16" s="318"/>
      <c r="K16" s="194">
        <f>K17-SUM(K11:K15)</f>
        <v>0</v>
      </c>
      <c r="L16" s="183" t="str">
        <f t="shared" si="0"/>
        <v/>
      </c>
      <c r="M16" s="276"/>
      <c r="N16" s="8"/>
    </row>
    <row r="17" spans="2:14" ht="21.2" customHeight="1" x14ac:dyDescent="0.2">
      <c r="B17" s="310" t="s">
        <v>87</v>
      </c>
      <c r="C17" s="311"/>
      <c r="D17" s="312"/>
      <c r="E17" s="191"/>
      <c r="F17" s="184" t="str">
        <f t="shared" si="1"/>
        <v/>
      </c>
      <c r="G17" s="18"/>
      <c r="H17" s="310" t="s">
        <v>87</v>
      </c>
      <c r="I17" s="311"/>
      <c r="J17" s="312"/>
      <c r="K17" s="192"/>
      <c r="L17" s="184" t="str">
        <f t="shared" si="0"/>
        <v/>
      </c>
      <c r="M17" s="276"/>
      <c r="N17" s="1"/>
    </row>
    <row r="18" spans="2:14" ht="21.2" customHeight="1" x14ac:dyDescent="0.2">
      <c r="B18" s="203" t="s">
        <v>190</v>
      </c>
      <c r="C18" s="234"/>
      <c r="D18" s="199"/>
      <c r="E18" s="200"/>
      <c r="F18" s="187"/>
      <c r="G18" s="201"/>
      <c r="H18" s="199"/>
      <c r="I18" s="199"/>
      <c r="J18" s="199"/>
      <c r="K18" s="202"/>
      <c r="L18" s="187"/>
      <c r="M18" s="276"/>
      <c r="N18" s="1"/>
    </row>
    <row r="19" spans="2:14" ht="21.2" customHeight="1" thickBot="1" x14ac:dyDescent="0.25">
      <c r="B19" s="18"/>
      <c r="C19" s="185"/>
      <c r="D19" s="185"/>
      <c r="E19" s="186"/>
      <c r="F19" s="187"/>
      <c r="G19" s="18"/>
      <c r="H19" s="188"/>
      <c r="I19" s="185"/>
      <c r="J19" s="185"/>
      <c r="K19" s="186"/>
      <c r="L19" s="187"/>
      <c r="M19" s="187"/>
      <c r="N19" s="1"/>
    </row>
    <row r="20" spans="2:14" ht="21.75" customHeight="1" thickTop="1" thickBot="1" x14ac:dyDescent="0.25">
      <c r="B20" s="18"/>
      <c r="C20" s="306" t="s">
        <v>139</v>
      </c>
      <c r="D20" s="306"/>
      <c r="E20" s="238" t="str">
        <f>IF(E17="","",F17-F16)</f>
        <v/>
      </c>
      <c r="F20" s="18"/>
      <c r="G20" s="18"/>
      <c r="H20" s="18"/>
      <c r="I20" s="306" t="s">
        <v>140</v>
      </c>
      <c r="J20" s="306"/>
      <c r="K20" s="238" t="str">
        <f>IF(K17="","",L17-L16)</f>
        <v/>
      </c>
      <c r="L20" s="18"/>
      <c r="M20" s="18"/>
      <c r="N20" s="1"/>
    </row>
    <row r="21" spans="2:14" ht="21.75" customHeight="1" thickTop="1" x14ac:dyDescent="0.2">
      <c r="B21" s="18"/>
      <c r="C21" s="189"/>
      <c r="D21" s="189"/>
      <c r="E21" s="190"/>
      <c r="F21" s="18"/>
      <c r="G21" s="18"/>
      <c r="H21" s="18"/>
      <c r="I21" s="18"/>
      <c r="J21" s="18"/>
      <c r="K21" s="18"/>
      <c r="L21" s="18"/>
      <c r="M21" s="18"/>
      <c r="N21" s="1"/>
    </row>
    <row r="22" spans="2:14" ht="12.75" x14ac:dyDescent="0.2">
      <c r="B22" s="1"/>
      <c r="C22" s="1"/>
      <c r="D22" s="1"/>
      <c r="E22" s="9"/>
      <c r="F22" s="1"/>
      <c r="G22" s="1"/>
      <c r="H22" s="1"/>
      <c r="I22" s="1"/>
      <c r="J22" s="1"/>
      <c r="K22" s="1"/>
      <c r="L22" s="1"/>
      <c r="M22" s="1"/>
      <c r="N22" s="1"/>
    </row>
    <row r="23" spans="2:14" x14ac:dyDescent="0.25">
      <c r="B23" s="92" t="s">
        <v>76</v>
      </c>
      <c r="C23" s="92"/>
      <c r="D23" s="28"/>
      <c r="E23" s="28"/>
      <c r="F23" s="28"/>
      <c r="G23" s="28"/>
      <c r="H23" s="28"/>
      <c r="I23" s="28"/>
      <c r="J23" s="28"/>
      <c r="N23" s="1"/>
    </row>
    <row r="24" spans="2:14" x14ac:dyDescent="0.25">
      <c r="B24" s="93" t="s">
        <v>188</v>
      </c>
      <c r="C24" s="93"/>
      <c r="D24" s="28"/>
      <c r="E24" s="28"/>
      <c r="F24" s="28"/>
      <c r="G24" s="28"/>
      <c r="H24" s="28"/>
      <c r="I24" s="28"/>
      <c r="J24" s="28"/>
      <c r="N24" s="1"/>
    </row>
    <row r="25" spans="2:14" ht="28.5" customHeight="1" x14ac:dyDescent="0.2">
      <c r="B25" s="307"/>
      <c r="C25" s="308"/>
      <c r="D25" s="308"/>
      <c r="E25" s="308"/>
      <c r="F25" s="308"/>
      <c r="G25" s="308"/>
      <c r="H25" s="308"/>
      <c r="I25" s="308"/>
      <c r="J25" s="308"/>
      <c r="K25" s="28"/>
      <c r="L25" s="28"/>
      <c r="M25" s="28"/>
      <c r="N25" s="8"/>
    </row>
    <row r="26" spans="2:14" ht="14.25" x14ac:dyDescent="0.2">
      <c r="B26" s="47"/>
      <c r="C26" s="47"/>
      <c r="D26" s="47"/>
      <c r="E26" s="47"/>
      <c r="F26" s="47"/>
      <c r="G26" s="47"/>
      <c r="H26" s="47"/>
      <c r="I26" s="47"/>
      <c r="J26" s="47"/>
      <c r="K26" s="28"/>
      <c r="L26" s="28"/>
      <c r="M26" s="28"/>
      <c r="N26" s="8"/>
    </row>
    <row r="27" spans="2:14" ht="14.25" x14ac:dyDescent="0.2">
      <c r="B27" s="305"/>
      <c r="C27" s="305"/>
      <c r="D27" s="305"/>
      <c r="E27" s="48"/>
      <c r="F27" s="47"/>
      <c r="G27" s="47"/>
      <c r="H27" s="47"/>
      <c r="I27" s="47"/>
      <c r="J27" s="47"/>
      <c r="K27" s="28"/>
      <c r="L27" s="28"/>
      <c r="M27" s="28"/>
      <c r="N27" s="8"/>
    </row>
    <row r="28" spans="2:14" s="151" customFormat="1" ht="24.75" customHeight="1" x14ac:dyDescent="0.15">
      <c r="B28" s="152"/>
      <c r="C28" s="152"/>
      <c r="D28" s="152"/>
      <c r="E28" s="153"/>
      <c r="F28" s="154"/>
      <c r="G28" s="155"/>
      <c r="H28" s="155"/>
      <c r="I28" s="155"/>
      <c r="J28" s="155"/>
      <c r="K28" s="155"/>
      <c r="L28" s="155"/>
      <c r="M28" s="155"/>
    </row>
    <row r="29" spans="2:14" s="37" customFormat="1" ht="15.75" x14ac:dyDescent="0.25">
      <c r="B29" s="313"/>
      <c r="C29" s="313"/>
      <c r="D29" s="82"/>
      <c r="E29" s="83"/>
      <c r="F29" s="40"/>
      <c r="G29" s="31"/>
      <c r="H29" s="31"/>
      <c r="I29" s="31"/>
      <c r="J29" s="31"/>
    </row>
    <row r="30" spans="2:14" s="33" customFormat="1" ht="15" customHeight="1" x14ac:dyDescent="0.25">
      <c r="B30" s="84"/>
      <c r="C30" s="85"/>
      <c r="D30" s="85"/>
      <c r="E30" s="86"/>
      <c r="F30" s="39"/>
      <c r="G30" s="31"/>
      <c r="H30" s="31"/>
      <c r="I30" s="31"/>
      <c r="J30" s="31"/>
      <c r="K30" s="31"/>
      <c r="L30" s="31"/>
      <c r="M30" s="31"/>
      <c r="N30" s="31"/>
    </row>
    <row r="31" spans="2:14" s="33" customFormat="1" x14ac:dyDescent="0.25">
      <c r="B31" s="32"/>
      <c r="C31" s="34"/>
      <c r="D31" s="34"/>
      <c r="E31" s="36"/>
      <c r="F31" s="32"/>
      <c r="G31" s="31"/>
      <c r="H31" s="31"/>
      <c r="I31" s="31"/>
      <c r="J31" s="304"/>
      <c r="K31" s="304"/>
      <c r="L31" s="304"/>
      <c r="M31" s="251"/>
      <c r="N31" s="31"/>
    </row>
    <row r="32" spans="2:14" s="33" customFormat="1" x14ac:dyDescent="0.25">
      <c r="B32" s="31"/>
      <c r="C32" s="31"/>
      <c r="D32" s="31"/>
      <c r="E32" s="31"/>
      <c r="F32" s="35"/>
      <c r="G32" s="31"/>
      <c r="H32" s="31"/>
      <c r="I32" s="31"/>
      <c r="J32" s="304"/>
      <c r="K32" s="304"/>
      <c r="L32" s="304"/>
      <c r="M32" s="251"/>
      <c r="N32" s="31"/>
    </row>
    <row r="33" spans="2:14" s="33" customFormat="1" ht="15.75" x14ac:dyDescent="0.25">
      <c r="B33"/>
      <c r="C33" s="5"/>
      <c r="D33" s="5"/>
      <c r="E33" s="6"/>
      <c r="F33" s="32"/>
      <c r="G33" s="31"/>
      <c r="H33" s="31"/>
      <c r="I33" s="31"/>
      <c r="J33" s="31"/>
      <c r="K33" s="31"/>
      <c r="L33" s="31"/>
      <c r="M33" s="31"/>
      <c r="N33" s="31"/>
    </row>
    <row r="34" spans="2:14" s="33" customFormat="1" ht="15.75" x14ac:dyDescent="0.25">
      <c r="B34"/>
      <c r="C34" s="5"/>
      <c r="D34" s="5"/>
      <c r="E34" s="6"/>
      <c r="F34" s="31"/>
      <c r="G34" s="31"/>
      <c r="H34" s="31"/>
      <c r="I34" s="31"/>
      <c r="J34" s="31"/>
      <c r="K34" s="31"/>
      <c r="L34" s="31"/>
      <c r="M34" s="31"/>
      <c r="N34" s="31"/>
    </row>
    <row r="35" spans="2:14" s="33" customFormat="1" ht="15.75" x14ac:dyDescent="0.25">
      <c r="B35"/>
      <c r="C35" s="5"/>
      <c r="D35" s="5"/>
      <c r="E35" s="6"/>
      <c r="F35" s="7"/>
      <c r="G35"/>
      <c r="H35"/>
      <c r="I35"/>
      <c r="J35"/>
      <c r="K35" s="31"/>
      <c r="L35" s="31"/>
      <c r="M35" s="31"/>
      <c r="N35" s="31"/>
    </row>
    <row r="36" spans="2:14" x14ac:dyDescent="0.25">
      <c r="F36" s="7"/>
    </row>
    <row r="37" spans="2:14" x14ac:dyDescent="0.25">
      <c r="F37" s="7"/>
    </row>
    <row r="38" spans="2:14" x14ac:dyDescent="0.25">
      <c r="E38" s="4"/>
    </row>
    <row r="39" spans="2:14" x14ac:dyDescent="0.25">
      <c r="B39" s="4"/>
    </row>
    <row r="40" spans="2:14" x14ac:dyDescent="0.25">
      <c r="F40" s="4"/>
    </row>
    <row r="41" spans="2:14" ht="12.75" customHeight="1" x14ac:dyDescent="0.25"/>
    <row r="42" spans="2:14" ht="29.25" customHeight="1" x14ac:dyDescent="0.25"/>
  </sheetData>
  <sheetProtection password="DC7D" sheet="1" objects="1" scenarios="1" insertRows="0"/>
  <mergeCells count="26">
    <mergeCell ref="C13:D13"/>
    <mergeCell ref="I13:J13"/>
    <mergeCell ref="C14:D14"/>
    <mergeCell ref="I14:J14"/>
    <mergeCell ref="C10:D10"/>
    <mergeCell ref="I10:J10"/>
    <mergeCell ref="I11:J11"/>
    <mergeCell ref="C11:D11"/>
    <mergeCell ref="C12:D12"/>
    <mergeCell ref="I12:J12"/>
    <mergeCell ref="D4:F4"/>
    <mergeCell ref="J31:L32"/>
    <mergeCell ref="B27:D27"/>
    <mergeCell ref="C20:D20"/>
    <mergeCell ref="I20:J20"/>
    <mergeCell ref="B25:J25"/>
    <mergeCell ref="B8:F8"/>
    <mergeCell ref="B17:D17"/>
    <mergeCell ref="H17:J17"/>
    <mergeCell ref="H8:L8"/>
    <mergeCell ref="B29:C29"/>
    <mergeCell ref="B4:C4"/>
    <mergeCell ref="C15:D15"/>
    <mergeCell ref="I15:J15"/>
    <mergeCell ref="C16:D16"/>
    <mergeCell ref="I16:J16"/>
  </mergeCells>
  <pageMargins left="0.25972222222222224" right="0.70866141732283472" top="9.5486111111111105E-2" bottom="0.74803149606299213" header="0.31496062992125984" footer="0.31496062992125984"/>
  <pageSetup paperSize="9" scale="68" orientation="landscape" horizontalDpi="4294967295" verticalDpi="4294967295" r:id="rId1"/>
  <headerFooter>
    <oddHeader>&amp;L&amp;"-,Bold Italic"          Prilog C - Popis kupaca i dobavljača</oddHeader>
  </headerFooter>
  <extLst>
    <ext xmlns:x14="http://schemas.microsoft.com/office/spreadsheetml/2009/9/main" uri="{CCE6A557-97BC-4b89-ADB6-D9C93CAAB3DF}">
      <x14:dataValidations xmlns:xm="http://schemas.microsoft.com/office/excel/2006/main" xWindow="594" yWindow="317" count="1">
        <x14:dataValidation type="list" allowBlank="1" showErrorMessage="1" prompt="Razdoblje upisati u obrazac Kvartalno financijsko izvješće (Prilog A)">
          <x14:formula1>
            <xm:f>Liste_formule!$B$6:$B$19</xm:f>
          </x14:formula1>
          <xm:sqref>K1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Z75"/>
  <sheetViews>
    <sheetView topLeftCell="A18" workbookViewId="0">
      <selection activeCell="C24" sqref="C24"/>
    </sheetView>
  </sheetViews>
  <sheetFormatPr defaultRowHeight="15" x14ac:dyDescent="0.25"/>
  <cols>
    <col min="2" max="2" width="17.7109375" bestFit="1" customWidth="1"/>
    <col min="3" max="3" width="30.85546875" customWidth="1"/>
    <col min="5" max="5" width="44.42578125" bestFit="1" customWidth="1"/>
    <col min="7" max="7" width="26.7109375" bestFit="1" customWidth="1"/>
  </cols>
  <sheetData>
    <row r="2" spans="2:12" x14ac:dyDescent="0.25">
      <c r="B2" t="s">
        <v>0</v>
      </c>
      <c r="C2" t="s">
        <v>1</v>
      </c>
      <c r="E2" t="s">
        <v>2</v>
      </c>
    </row>
    <row r="4" spans="2:12" x14ac:dyDescent="0.25">
      <c r="B4" s="38"/>
      <c r="C4" t="s">
        <v>3</v>
      </c>
      <c r="E4" t="s">
        <v>4</v>
      </c>
      <c r="G4" t="s">
        <v>3</v>
      </c>
      <c r="H4" t="s">
        <v>5</v>
      </c>
      <c r="I4" t="s">
        <v>6</v>
      </c>
      <c r="J4" t="s">
        <v>7</v>
      </c>
      <c r="K4" t="s">
        <v>8</v>
      </c>
      <c r="L4" t="s">
        <v>9</v>
      </c>
    </row>
    <row r="5" spans="2:12" x14ac:dyDescent="0.25">
      <c r="B5" s="38"/>
      <c r="C5" t="s">
        <v>5</v>
      </c>
      <c r="E5" t="s">
        <v>10</v>
      </c>
    </row>
    <row r="6" spans="2:12" x14ac:dyDescent="0.25">
      <c r="B6" s="90" t="s">
        <v>170</v>
      </c>
      <c r="C6" t="s">
        <v>6</v>
      </c>
    </row>
    <row r="7" spans="2:12" x14ac:dyDescent="0.25">
      <c r="B7" s="90">
        <v>42825</v>
      </c>
      <c r="C7" t="s">
        <v>7</v>
      </c>
      <c r="E7" t="s">
        <v>11</v>
      </c>
    </row>
    <row r="8" spans="2:12" x14ac:dyDescent="0.25">
      <c r="B8" s="90" t="s">
        <v>171</v>
      </c>
      <c r="C8" t="s">
        <v>8</v>
      </c>
      <c r="E8" t="s">
        <v>12</v>
      </c>
    </row>
    <row r="9" spans="2:12" x14ac:dyDescent="0.25">
      <c r="B9" s="90" t="s">
        <v>172</v>
      </c>
      <c r="C9" t="s">
        <v>9</v>
      </c>
      <c r="E9" t="s">
        <v>13</v>
      </c>
    </row>
    <row r="10" spans="2:12" x14ac:dyDescent="0.25">
      <c r="B10" s="90" t="s">
        <v>173</v>
      </c>
      <c r="E10" t="s">
        <v>15</v>
      </c>
    </row>
    <row r="11" spans="2:12" x14ac:dyDescent="0.25">
      <c r="B11" s="90" t="s">
        <v>174</v>
      </c>
      <c r="E11" t="s">
        <v>16</v>
      </c>
    </row>
    <row r="12" spans="2:12" x14ac:dyDescent="0.25">
      <c r="B12" s="90" t="s">
        <v>175</v>
      </c>
      <c r="E12" t="s">
        <v>17</v>
      </c>
    </row>
    <row r="13" spans="2:12" x14ac:dyDescent="0.25">
      <c r="B13" s="90" t="s">
        <v>176</v>
      </c>
      <c r="E13" t="s">
        <v>18</v>
      </c>
    </row>
    <row r="14" spans="2:12" x14ac:dyDescent="0.25">
      <c r="B14" s="90" t="s">
        <v>177</v>
      </c>
      <c r="E14" t="s">
        <v>19</v>
      </c>
    </row>
    <row r="15" spans="2:12" x14ac:dyDescent="0.25">
      <c r="B15" s="90" t="s">
        <v>178</v>
      </c>
    </row>
    <row r="16" spans="2:12" x14ac:dyDescent="0.25">
      <c r="B16" s="90" t="s">
        <v>179</v>
      </c>
    </row>
    <row r="17" spans="2:7" x14ac:dyDescent="0.25">
      <c r="B17" s="90" t="s">
        <v>180</v>
      </c>
      <c r="E17" t="s">
        <v>20</v>
      </c>
    </row>
    <row r="18" spans="2:7" x14ac:dyDescent="0.25">
      <c r="B18" s="90" t="s">
        <v>181</v>
      </c>
    </row>
    <row r="19" spans="2:7" x14ac:dyDescent="0.25">
      <c r="B19" s="90" t="s">
        <v>182</v>
      </c>
    </row>
    <row r="20" spans="2:7" x14ac:dyDescent="0.25">
      <c r="B20" s="78"/>
    </row>
    <row r="21" spans="2:7" x14ac:dyDescent="0.25">
      <c r="B21" s="78"/>
    </row>
    <row r="22" spans="2:7" x14ac:dyDescent="0.25">
      <c r="B22" s="78"/>
    </row>
    <row r="23" spans="2:7" x14ac:dyDescent="0.25">
      <c r="B23" s="78"/>
    </row>
    <row r="24" spans="2:7" x14ac:dyDescent="0.25">
      <c r="B24" s="78"/>
    </row>
    <row r="25" spans="2:7" x14ac:dyDescent="0.25">
      <c r="B25" s="77"/>
      <c r="E25" t="s">
        <v>4</v>
      </c>
    </row>
    <row r="26" spans="2:7" x14ac:dyDescent="0.25">
      <c r="B26" s="77"/>
      <c r="E26" t="s">
        <v>10</v>
      </c>
    </row>
    <row r="27" spans="2:7" x14ac:dyDescent="0.25">
      <c r="E27" t="s">
        <v>12</v>
      </c>
    </row>
    <row r="28" spans="2:7" x14ac:dyDescent="0.25">
      <c r="E28" t="s">
        <v>11</v>
      </c>
    </row>
    <row r="29" spans="2:7" x14ac:dyDescent="0.25">
      <c r="E29" t="s">
        <v>21</v>
      </c>
    </row>
    <row r="30" spans="2:7" x14ac:dyDescent="0.25">
      <c r="B30" s="77"/>
      <c r="E30" t="s">
        <v>22</v>
      </c>
    </row>
    <row r="31" spans="2:7" x14ac:dyDescent="0.25">
      <c r="E31" t="s">
        <v>23</v>
      </c>
      <c r="G31" t="s">
        <v>23</v>
      </c>
    </row>
    <row r="32" spans="2:7" x14ac:dyDescent="0.25">
      <c r="E32" t="s">
        <v>24</v>
      </c>
      <c r="G32" t="s">
        <v>24</v>
      </c>
    </row>
    <row r="33" spans="5:7" x14ac:dyDescent="0.25">
      <c r="E33" t="s">
        <v>25</v>
      </c>
      <c r="G33" t="s">
        <v>205</v>
      </c>
    </row>
    <row r="34" spans="5:7" x14ac:dyDescent="0.25">
      <c r="E34" t="s">
        <v>138</v>
      </c>
      <c r="G34" t="s">
        <v>25</v>
      </c>
    </row>
    <row r="35" spans="5:7" x14ac:dyDescent="0.25">
      <c r="E35" t="s">
        <v>26</v>
      </c>
      <c r="G35" t="s">
        <v>138</v>
      </c>
    </row>
    <row r="36" spans="5:7" x14ac:dyDescent="0.25">
      <c r="E36" t="s">
        <v>27</v>
      </c>
      <c r="G36" t="s">
        <v>26</v>
      </c>
    </row>
    <row r="37" spans="5:7" x14ac:dyDescent="0.25">
      <c r="E37" t="s">
        <v>28</v>
      </c>
    </row>
    <row r="38" spans="5:7" x14ac:dyDescent="0.25">
      <c r="E38" t="s">
        <v>29</v>
      </c>
    </row>
    <row r="39" spans="5:7" x14ac:dyDescent="0.25">
      <c r="E39" t="s">
        <v>30</v>
      </c>
    </row>
    <row r="40" spans="5:7" x14ac:dyDescent="0.25">
      <c r="E40" t="s">
        <v>157</v>
      </c>
    </row>
    <row r="42" spans="5:7" x14ac:dyDescent="0.25">
      <c r="E42" t="s">
        <v>13</v>
      </c>
    </row>
    <row r="43" spans="5:7" x14ac:dyDescent="0.25">
      <c r="E43" t="s">
        <v>14</v>
      </c>
    </row>
    <row r="44" spans="5:7" x14ac:dyDescent="0.25">
      <c r="E44" t="s">
        <v>15</v>
      </c>
    </row>
    <row r="45" spans="5:7" x14ac:dyDescent="0.25">
      <c r="E45" t="s">
        <v>16</v>
      </c>
    </row>
    <row r="46" spans="5:7" x14ac:dyDescent="0.25">
      <c r="E46" t="s">
        <v>17</v>
      </c>
    </row>
    <row r="48" spans="5:7" x14ac:dyDescent="0.25">
      <c r="E48" t="s">
        <v>31</v>
      </c>
    </row>
    <row r="49" spans="5:26" x14ac:dyDescent="0.25">
      <c r="E49" t="s">
        <v>32</v>
      </c>
    </row>
    <row r="59" spans="5:26" x14ac:dyDescent="0.25">
      <c r="Q59" s="11" t="s">
        <v>113</v>
      </c>
      <c r="R59" s="12"/>
      <c r="S59" s="12"/>
      <c r="T59" s="12"/>
      <c r="U59" s="12"/>
      <c r="V59" s="12"/>
      <c r="W59" s="12"/>
      <c r="X59" s="12"/>
      <c r="Y59" s="10"/>
      <c r="Z59" s="10"/>
    </row>
    <row r="60" spans="5:26" x14ac:dyDescent="0.25">
      <c r="Q60" s="12" t="s">
        <v>114</v>
      </c>
      <c r="R60" s="12"/>
      <c r="S60" s="12" t="s">
        <v>115</v>
      </c>
      <c r="T60" s="12"/>
      <c r="U60" s="12" t="s">
        <v>116</v>
      </c>
      <c r="V60" s="12"/>
      <c r="W60" s="12" t="s">
        <v>117</v>
      </c>
      <c r="X60" s="12"/>
      <c r="Y60" s="10" t="s">
        <v>118</v>
      </c>
      <c r="Z60" s="10"/>
    </row>
    <row r="61" spans="5:26" x14ac:dyDescent="0.25">
      <c r="Q61" s="12" t="e">
        <f>SUMPRODUCT(($F$4:$F$57&lt;Q1)*($A$4:$A$57="Kredit")*$C$4:$C$56)</f>
        <v>#VALUE!</v>
      </c>
      <c r="R61" s="12"/>
      <c r="S61" s="12" t="e">
        <f>SUMPRODUCT(($F$4:$F$57&lt;Q1)*($A$4:$A$57="Garancija - platežna")*$C$4:$C$56)</f>
        <v>#VALUE!</v>
      </c>
      <c r="T61" s="12"/>
      <c r="U61" s="12" t="e">
        <f>SUMPRODUCT(($F$4:$F$57&lt;Q1)*($A$4:$A$57="Leasing - financijski")*$C$4:$C$56)</f>
        <v>#VALUE!</v>
      </c>
      <c r="V61" s="12"/>
      <c r="W61" s="12" t="e">
        <f>SUMPRODUCT(($F$4:$F$57&lt;Q1)*($A$4:$A$57 ="Jamstvo po kreditu")*$C$4:$C$56)</f>
        <v>#VALUE!</v>
      </c>
      <c r="X61" s="12"/>
      <c r="Y61" s="10" t="e">
        <f>SUMPRODUCT(($F$4:$F$57&lt;Q1)*($A$4:$A$57="Pozajmica - vlasnik")*$C$4:$C$56)</f>
        <v>#VALUE!</v>
      </c>
      <c r="Z61" s="10"/>
    </row>
    <row r="62" spans="5:26" x14ac:dyDescent="0.25">
      <c r="Q62" s="12" t="s">
        <v>119</v>
      </c>
      <c r="R62" s="12"/>
      <c r="S62" s="12" t="e">
        <f>SUMPRODUCT(($F$4:$F$57&lt;Q1)*($A$4:$A$57="Garancija - činidbena")*$C$4:$C$56)</f>
        <v>#VALUE!</v>
      </c>
      <c r="T62" s="12"/>
      <c r="U62" s="12" t="e">
        <f>SUMPRODUCT(($F$4:$F$57&lt;Q1)*($A$4:$A$57="Leasing - operativni")*$C$4:$C$56)</f>
        <v>#VALUE!</v>
      </c>
      <c r="V62" s="12"/>
      <c r="W62" s="12" t="e">
        <f>(SUMPRODUCT(($A$4:$A$57="Jamstvo po revolvingu/prekoračenju")*$C$4:$C$56))</f>
        <v>#VALUE!</v>
      </c>
      <c r="X62" s="12"/>
      <c r="Y62" s="10" t="e">
        <f>SUMPRODUCT(($F$4:$F$57&lt;Q1)*($A$4:$A$57="Pozajmica - ostali")*$C$4:$C$56)</f>
        <v>#VALUE!</v>
      </c>
      <c r="Z62" s="10"/>
    </row>
    <row r="63" spans="5:26" x14ac:dyDescent="0.25">
      <c r="Q63" s="12" t="e">
        <f>SUMIFS($C$4:$C$56,$A$4:$A$57,"=Kartica")</f>
        <v>#VALUE!</v>
      </c>
      <c r="R63" s="12"/>
      <c r="S63" s="12" t="e">
        <f>SUMPRODUCT(($F$4:$F$57&lt;Q1)*($A$4:$A$57="Akreditiv")*$C$4:$C$56)</f>
        <v>#VALUE!</v>
      </c>
      <c r="T63" s="12" t="s">
        <v>120</v>
      </c>
      <c r="U63" s="12"/>
      <c r="V63" s="12"/>
      <c r="W63" s="12" t="e">
        <f>SUMPRODUCT(($F$4:$F$57&lt;Q1)*($A$4:$A$57="Jamstvo po garanciji")*$C$4:$C$56)</f>
        <v>#VALUE!</v>
      </c>
      <c r="X63" s="12"/>
      <c r="Y63" s="10"/>
      <c r="Z63" s="10"/>
    </row>
    <row r="64" spans="5:26" x14ac:dyDescent="0.25">
      <c r="Q64" s="12" t="s">
        <v>121</v>
      </c>
      <c r="R64" s="12"/>
      <c r="S64" s="12"/>
      <c r="T64" s="12"/>
      <c r="U64" s="12"/>
      <c r="V64" s="12"/>
      <c r="W64" s="12" t="e">
        <f>SUMPRODUCT(($F$4:$F$57&lt;Q1)*($A$4:$A$57="Jamstvo po leasingu")*$C$4:$C$56)</f>
        <v>#VALUE!</v>
      </c>
      <c r="X64" s="12"/>
      <c r="Y64" s="10"/>
      <c r="Z64" s="10"/>
    </row>
    <row r="65" spans="17:26" x14ac:dyDescent="0.25">
      <c r="Q65" s="12" t="e">
        <f>SUMIFS($C$4:$C$56,$A$4:$A$57,"=Prekoračenje po računu")</f>
        <v>#VALUE!</v>
      </c>
      <c r="R65" s="12"/>
      <c r="S65" s="12" t="s">
        <v>122</v>
      </c>
      <c r="T65" s="12"/>
      <c r="U65" s="12" t="s">
        <v>123</v>
      </c>
      <c r="V65" s="12"/>
      <c r="W65" s="12" t="s">
        <v>124</v>
      </c>
      <c r="X65" s="12"/>
      <c r="Y65" s="10" t="s">
        <v>125</v>
      </c>
      <c r="Z65" s="10"/>
    </row>
    <row r="66" spans="17:26" x14ac:dyDescent="0.25">
      <c r="Q66" s="12" t="s">
        <v>126</v>
      </c>
      <c r="R66" s="12"/>
      <c r="S66" s="12" t="e">
        <f>SUMPRODUCT(($F$4:$F$57&gt;=Q1)*($A$4:$A$57="Garancija - platežna")*$C$4:$C$56)</f>
        <v>#VALUE!</v>
      </c>
      <c r="T66" s="12"/>
      <c r="U66" s="12" t="e">
        <f>SUMPRODUCT(($F$4:$F$57&gt;=Q1)*($A$4:$A$57="Leasing - financijski")*$C$4:$C$56)</f>
        <v>#VALUE!</v>
      </c>
      <c r="V66" s="12"/>
      <c r="W66" s="12" t="e">
        <f>SUMPRODUCT(($F$4:$F$54&gt;=Q1)*($A$4:$A$54="Jamstvo po kreditu")*$C$4:$C$53)</f>
        <v>#VALUE!</v>
      </c>
      <c r="X66" s="12"/>
      <c r="Y66" s="10" t="e">
        <f>SUMPRODUCT(($F$4:$F$57&gt;=Q1)*($A$4:$A$57="Pozajmica - vlasnik")*$C$4:$C$56)</f>
        <v>#VALUE!</v>
      </c>
      <c r="Z66" s="10"/>
    </row>
    <row r="67" spans="17:26" x14ac:dyDescent="0.25">
      <c r="Q67" s="12" t="e">
        <f>SUMIFS($C$4:$C$56,$A$4:$A$57,"Kredit - revolving")</f>
        <v>#VALUE!</v>
      </c>
      <c r="R67" s="12"/>
      <c r="S67" s="12" t="e">
        <f>SUMPRODUCT((F4:F54&gt;=Q1)*(A4:A54="Garancija - činidbena")*C4:C53)</f>
        <v>#VALUE!</v>
      </c>
      <c r="T67" s="12"/>
      <c r="U67" s="12" t="e">
        <f>SUMPRODUCT(($F$4:$F$57&gt;=Q1)*($A$4:$A$57="Leasing - operativni")*$C$4:$C$56)</f>
        <v>#VALUE!</v>
      </c>
      <c r="V67" s="12"/>
      <c r="W67" s="12" t="e">
        <f>SUMPRODUCT(($F$4:$F$54&gt;=Q1)*($A$4:$A$54="Jamstvo po garanciji")*$C$4:$C$53)</f>
        <v>#VALUE!</v>
      </c>
      <c r="X67" s="12"/>
      <c r="Y67" s="10" t="e">
        <f>SUMPRODUCT(($F$4:$F$57&gt;=Q1)*($A$4:$A$57="Pozajmica - ostali")*$C$4:$C$56)</f>
        <v>#VALUE!</v>
      </c>
      <c r="Z67" s="10"/>
    </row>
    <row r="68" spans="17:26" x14ac:dyDescent="0.25">
      <c r="Q68" s="12" t="s">
        <v>22</v>
      </c>
      <c r="R68" s="12"/>
      <c r="S68" s="12"/>
      <c r="T68" s="12"/>
      <c r="U68" s="12"/>
      <c r="V68" s="12"/>
      <c r="W68" s="12" t="e">
        <f>SUMPRODUCT(($F$4:$F$54&gt;=Q1)*($A$4:$A$54="Jamstvo po leasingu")*$C$4:$C$53)</f>
        <v>#VALUE!</v>
      </c>
      <c r="X68" s="12"/>
      <c r="Y68" s="10"/>
      <c r="Z68" s="10"/>
    </row>
    <row r="69" spans="17:26" x14ac:dyDescent="0.25">
      <c r="Q69" s="12" t="e">
        <f>SUMPRODUCT(($F$4:$F$57&lt;Q1)*($A$4:$A$57="Factoring")*$C$4:$C$56)</f>
        <v>#VALUE!</v>
      </c>
      <c r="R69" s="12"/>
      <c r="S69" s="12"/>
      <c r="T69" s="12"/>
      <c r="U69" s="12"/>
      <c r="V69" s="12"/>
      <c r="W69" s="12"/>
      <c r="X69" s="12"/>
      <c r="Y69" s="10"/>
      <c r="Z69" s="10"/>
    </row>
    <row r="70" spans="17:26" x14ac:dyDescent="0.25">
      <c r="Q70" s="12"/>
      <c r="R70" s="12"/>
      <c r="S70" s="12"/>
      <c r="T70" s="12"/>
      <c r="U70" s="12"/>
      <c r="V70" s="12"/>
      <c r="W70" s="12"/>
      <c r="X70" s="12"/>
      <c r="Y70" s="10"/>
      <c r="Z70" s="10"/>
    </row>
    <row r="71" spans="17:26" x14ac:dyDescent="0.25">
      <c r="Q71" s="12"/>
      <c r="R71" s="12"/>
      <c r="S71" s="12"/>
      <c r="T71" s="12"/>
      <c r="U71" s="12"/>
      <c r="V71" s="12"/>
      <c r="W71" s="12"/>
      <c r="X71" s="12"/>
      <c r="Y71" s="10"/>
      <c r="Z71" s="10"/>
    </row>
    <row r="72" spans="17:26" x14ac:dyDescent="0.25">
      <c r="Q72" s="12" t="s">
        <v>127</v>
      </c>
      <c r="R72" s="12"/>
      <c r="S72" s="12"/>
      <c r="T72" s="12"/>
      <c r="U72" s="12"/>
      <c r="V72" s="12"/>
      <c r="W72" s="12"/>
      <c r="X72" s="12"/>
      <c r="Y72" s="10"/>
      <c r="Z72" s="10"/>
    </row>
    <row r="73" spans="17:26" x14ac:dyDescent="0.25">
      <c r="Q73" s="12" t="e">
        <f>SUMPRODUCT(($F$4:$F$57&gt;=Q1)*($A$4:$A$57="Kredit")*$C$4:$C$56)</f>
        <v>#VALUE!</v>
      </c>
      <c r="R73" s="12"/>
      <c r="S73" s="12"/>
      <c r="T73" s="12"/>
      <c r="U73" s="12"/>
      <c r="V73" s="12"/>
      <c r="W73" s="12"/>
      <c r="X73" s="12"/>
      <c r="Y73" s="10"/>
      <c r="Z73" s="10"/>
    </row>
    <row r="74" spans="17:26" x14ac:dyDescent="0.25">
      <c r="Q74" s="12" t="e">
        <f>SUMPRODUCT(($F$4:$F$57&gt;=Q1)*($A$4:$A$57="Factoring")*$C$4:$C$56)</f>
        <v>#VALUE!</v>
      </c>
      <c r="R74" s="12"/>
      <c r="S74" s="12"/>
      <c r="T74" s="12"/>
      <c r="U74" s="12"/>
      <c r="V74" s="12"/>
      <c r="W74" s="12"/>
      <c r="X74" s="12"/>
      <c r="Y74" s="10"/>
      <c r="Z74" s="10"/>
    </row>
    <row r="75" spans="17:26" x14ac:dyDescent="0.25">
      <c r="Q75" s="10"/>
      <c r="R75" s="10"/>
      <c r="S75" s="10"/>
      <c r="T75" s="10"/>
      <c r="U75" s="10"/>
      <c r="V75" s="10"/>
      <c r="W75" s="10"/>
      <c r="X75" s="10"/>
      <c r="Y75" s="10"/>
      <c r="Z75" s="10"/>
    </row>
  </sheetData>
  <sheetProtection password="DC7D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4"/>
  <sheetViews>
    <sheetView zoomScaleNormal="100" workbookViewId="0">
      <selection activeCell="A8" sqref="A8"/>
    </sheetView>
  </sheetViews>
  <sheetFormatPr defaultRowHeight="15" x14ac:dyDescent="0.25"/>
  <cols>
    <col min="1" max="1" width="9.140625" customWidth="1"/>
    <col min="2" max="2" width="59.28515625" customWidth="1"/>
    <col min="3" max="3" width="15" customWidth="1"/>
    <col min="4" max="4" width="57.7109375" hidden="1" customWidth="1"/>
    <col min="5" max="5" width="22.42578125" customWidth="1"/>
    <col min="6" max="6" width="67.140625" customWidth="1"/>
    <col min="7" max="9" width="57.7109375" customWidth="1"/>
    <col min="10" max="10" width="29" style="56" customWidth="1"/>
    <col min="11" max="12" width="9.140625" style="54"/>
    <col min="13" max="13" width="5.28515625" style="54" customWidth="1"/>
    <col min="14" max="14" width="4.28515625" style="54" hidden="1" customWidth="1"/>
    <col min="15" max="15" width="22.140625" customWidth="1"/>
  </cols>
  <sheetData>
    <row r="1" spans="1:15" x14ac:dyDescent="0.25">
      <c r="A1" s="336" t="s">
        <v>191</v>
      </c>
      <c r="B1" s="337"/>
    </row>
    <row r="2" spans="1:15" ht="15.75" thickBot="1" x14ac:dyDescent="0.3">
      <c r="A2" s="204"/>
      <c r="B2" s="205"/>
    </row>
    <row r="3" spans="1:15" ht="25.5" customHeight="1" x14ac:dyDescent="0.25">
      <c r="A3" s="341" t="s">
        <v>146</v>
      </c>
      <c r="B3" s="342"/>
      <c r="C3" s="345" t="s">
        <v>168</v>
      </c>
      <c r="D3" s="51" t="s">
        <v>145</v>
      </c>
      <c r="E3" s="347"/>
      <c r="F3" s="338" t="s">
        <v>204</v>
      </c>
      <c r="G3" s="69"/>
      <c r="H3" s="69"/>
      <c r="I3" s="69"/>
      <c r="J3" s="340"/>
      <c r="K3" s="340"/>
      <c r="L3" s="340"/>
      <c r="M3" s="340"/>
      <c r="N3" s="340"/>
    </row>
    <row r="4" spans="1:15" ht="46.5" customHeight="1" thickBot="1" x14ac:dyDescent="0.3">
      <c r="A4" s="343"/>
      <c r="B4" s="344"/>
      <c r="C4" s="346"/>
      <c r="D4" s="52" t="s">
        <v>147</v>
      </c>
      <c r="E4" s="347"/>
      <c r="F4" s="339"/>
      <c r="G4" s="68"/>
      <c r="H4" s="68"/>
      <c r="I4" s="68"/>
      <c r="J4" s="340"/>
      <c r="K4" s="340"/>
      <c r="L4" s="340"/>
      <c r="M4" s="340"/>
      <c r="N4" s="340"/>
    </row>
    <row r="5" spans="1:15" ht="93" customHeight="1" thickBot="1" x14ac:dyDescent="0.3">
      <c r="A5" s="53">
        <v>1</v>
      </c>
      <c r="B5" s="50" t="s">
        <v>148</v>
      </c>
      <c r="C5" s="239" t="str">
        <f>IF(AND('Prilog B'!G32&gt;=('Prilog A'!H7*0.3),'Prilog A'!H7&gt;0),"Da","Ne")</f>
        <v>Ne</v>
      </c>
      <c r="D5" s="57" t="s">
        <v>149</v>
      </c>
      <c r="E5" s="75"/>
      <c r="F5" s="74" t="s">
        <v>194</v>
      </c>
      <c r="G5" s="66"/>
      <c r="H5" s="66"/>
      <c r="I5" s="66"/>
      <c r="J5" s="328"/>
      <c r="K5" s="328"/>
      <c r="L5" s="328"/>
      <c r="M5" s="328"/>
      <c r="N5" s="328"/>
    </row>
    <row r="6" spans="1:15" ht="87" customHeight="1" thickBot="1" x14ac:dyDescent="0.3">
      <c r="A6" s="70">
        <v>2</v>
      </c>
      <c r="B6" s="50" t="s">
        <v>150</v>
      </c>
      <c r="C6" s="240" t="str">
        <f>IF(OR(AND('Prilog C'!E11&lt;('Prilog A'!B8*0.3),AND('Prilog C'!E12&lt;('Prilog A'!B8*0.3),AND('Prilog C'!E13&lt;('Prilog A'!B8*0.3),AND('Prilog C'!E14&lt;('Prilog A'!B8*0.3),AND('Prilog C'!E15&lt;('Prilog A'!B8*0.3)))))),'Prilog A'!B8=""),"Ne","Da")</f>
        <v>Ne</v>
      </c>
      <c r="D6" s="57" t="s">
        <v>158</v>
      </c>
      <c r="E6" s="75"/>
      <c r="F6" s="73"/>
      <c r="G6" s="64"/>
      <c r="H6" s="64"/>
      <c r="I6" s="64"/>
      <c r="J6" s="329"/>
      <c r="K6" s="329"/>
      <c r="L6" s="329"/>
      <c r="M6" s="329"/>
      <c r="N6" s="329"/>
    </row>
    <row r="7" spans="1:15" ht="55.5" customHeight="1" thickBot="1" x14ac:dyDescent="0.3">
      <c r="A7" s="67">
        <v>3</v>
      </c>
      <c r="B7" s="71" t="s">
        <v>151</v>
      </c>
      <c r="C7" s="240" t="str">
        <f>IF(OR(AND('Prilog C'!E11&lt;('Prilog A'!B8*0.3),AND('Prilog C'!E12&lt;('Prilog A'!B8*0.3),AND('Prilog C'!E13&lt;('Prilog A'!B8*0.3),AND('Prilog C'!E14&lt;('Prilog A'!B8*0.3),AND('Prilog C'!E15&lt;('Prilog A'!B8*0.3)))))),'Prilog A'!B8=""),"Ne","Da")</f>
        <v>Ne</v>
      </c>
      <c r="D7" s="57" t="s">
        <v>160</v>
      </c>
      <c r="E7" s="76"/>
      <c r="F7" s="74" t="s">
        <v>192</v>
      </c>
      <c r="G7" s="64"/>
      <c r="H7" s="64"/>
      <c r="I7" s="64"/>
      <c r="J7" s="329"/>
      <c r="K7" s="329"/>
      <c r="L7" s="329"/>
      <c r="M7" s="329"/>
      <c r="N7" s="329"/>
    </row>
    <row r="8" spans="1:15" ht="45.75" customHeight="1" thickBot="1" x14ac:dyDescent="0.3">
      <c r="A8" s="70">
        <v>4</v>
      </c>
      <c r="B8" s="50" t="s">
        <v>152</v>
      </c>
      <c r="C8" s="240" t="str">
        <f>IF(OR(AND('Prilog C'!K11&lt;('Prilog A'!B8*0.3),AND('Prilog C'!K12&lt;('Prilog A'!B8*0.3),AND('Prilog C'!K13&lt;('Prilog A'!B8*0.3),AND('Prilog C'!K14&lt;('Prilog A'!B8*0.3),AND('Prilog C'!K15&lt;('Prilog A'!B8*0.3)))))),'Prilog A'!B8=""),"Ne","Da")</f>
        <v>Ne</v>
      </c>
      <c r="D8" s="57" t="s">
        <v>161</v>
      </c>
      <c r="E8" s="76"/>
      <c r="F8" s="73"/>
      <c r="G8" s="64"/>
      <c r="H8" s="64"/>
      <c r="I8" s="64"/>
      <c r="J8" s="329"/>
      <c r="K8" s="329"/>
      <c r="L8" s="329"/>
      <c r="M8" s="329"/>
      <c r="N8" s="329"/>
    </row>
    <row r="9" spans="1:15" ht="80.25" customHeight="1" thickBot="1" x14ac:dyDescent="0.3">
      <c r="A9" s="67">
        <v>5</v>
      </c>
      <c r="B9" s="50" t="s">
        <v>153</v>
      </c>
      <c r="C9" s="240" t="str">
        <f>IF(OR(AND('Prilog C'!K11&lt;('Prilog A'!B8*0.3),AND('Prilog C'!K12&lt;('Prilog A'!B8*0.3),AND('Prilog C'!K13&lt;('Prilog A'!B8*0.3),AND('Prilog C'!K14&lt;('Prilog A'!B8*0.3),AND('Prilog C'!K15&lt;('Prilog A'!B8*0.3)))))),'Prilog A'!B8=""),"Ne","Da")</f>
        <v>Ne</v>
      </c>
      <c r="D9" s="57" t="s">
        <v>162</v>
      </c>
      <c r="E9" s="76"/>
      <c r="F9" s="74" t="s">
        <v>193</v>
      </c>
      <c r="G9" s="64"/>
      <c r="H9" s="64"/>
      <c r="I9" s="64"/>
      <c r="J9" s="329"/>
      <c r="K9" s="329"/>
      <c r="L9" s="329"/>
      <c r="M9" s="329"/>
      <c r="N9" s="329"/>
    </row>
    <row r="10" spans="1:15" ht="58.5" customHeight="1" thickBot="1" x14ac:dyDescent="0.3">
      <c r="A10" s="53">
        <v>6</v>
      </c>
      <c r="B10" s="50" t="s">
        <v>154</v>
      </c>
      <c r="C10" s="241" t="str">
        <f>IF(OR(AND('Prilog C'!E11&lt;('Prilog A'!B8*0.3),AND('Prilog C'!E12&lt;('Prilog A'!B8*0.3),AND('Prilog C'!E13&lt;('Prilog A'!B8*0.3),AND('Prilog C'!E14&lt;('Prilog A'!B8*0.3),AND('Prilog C'!E15&lt;('Prilog A'!B8*0.3)))))),'Prilog A'!B8=""),"Ne","Da")</f>
        <v>Ne</v>
      </c>
      <c r="D10" s="57" t="s">
        <v>163</v>
      </c>
      <c r="E10" s="76"/>
      <c r="F10" s="73"/>
      <c r="G10" s="64"/>
      <c r="H10" s="64"/>
      <c r="I10" s="64"/>
      <c r="J10" s="329"/>
      <c r="K10" s="329"/>
      <c r="L10" s="329"/>
      <c r="M10" s="329"/>
      <c r="N10" s="329"/>
    </row>
    <row r="11" spans="1:15" ht="93.75" customHeight="1" thickBot="1" x14ac:dyDescent="0.3">
      <c r="A11" s="53">
        <v>7</v>
      </c>
      <c r="B11" s="50" t="s">
        <v>155</v>
      </c>
      <c r="C11" s="241" t="str">
        <f>IF(('Prilog A'!E22)=0,"Ne",IF('Prilog B'!G35&gt;=(('Prilog A'!E22)*0.2),"Da","Ne"))</f>
        <v>Ne</v>
      </c>
      <c r="D11" s="57" t="s">
        <v>159</v>
      </c>
      <c r="E11" s="75"/>
      <c r="F11" s="74" t="s">
        <v>195</v>
      </c>
      <c r="G11" s="64"/>
      <c r="H11" s="64"/>
      <c r="I11" s="64"/>
      <c r="J11" s="60"/>
      <c r="K11" s="61"/>
      <c r="L11" s="61"/>
      <c r="M11" s="61"/>
      <c r="N11" s="61"/>
    </row>
    <row r="12" spans="1:15" ht="37.5" customHeight="1" x14ac:dyDescent="0.25">
      <c r="A12" s="322">
        <v>8</v>
      </c>
      <c r="B12" s="333" t="s">
        <v>201</v>
      </c>
      <c r="C12" s="324" t="str">
        <f>IF(AND('Prilog B'!G32&gt;=('Prilog A'!H7*0.3),'Prilog A'!H7&gt;0),"Da","Ne")</f>
        <v>Ne</v>
      </c>
      <c r="D12" s="326" t="s">
        <v>164</v>
      </c>
      <c r="E12" s="335"/>
      <c r="F12" s="330" t="s">
        <v>196</v>
      </c>
      <c r="G12" s="332"/>
      <c r="H12" s="64"/>
      <c r="I12" s="64"/>
      <c r="J12" s="58"/>
      <c r="K12" s="59"/>
      <c r="L12" s="59"/>
      <c r="M12" s="59"/>
      <c r="N12" s="59"/>
    </row>
    <row r="13" spans="1:15" ht="87" customHeight="1" thickBot="1" x14ac:dyDescent="0.3">
      <c r="A13" s="323"/>
      <c r="B13" s="334"/>
      <c r="C13" s="325"/>
      <c r="D13" s="327"/>
      <c r="E13" s="335"/>
      <c r="F13" s="331"/>
      <c r="G13" s="332"/>
      <c r="H13" s="64"/>
      <c r="I13" s="64"/>
      <c r="J13" s="63"/>
      <c r="K13" s="59"/>
      <c r="L13" s="59"/>
      <c r="M13" s="59"/>
      <c r="N13" s="59"/>
      <c r="O13" s="62"/>
    </row>
    <row r="14" spans="1:15" ht="37.5" customHeight="1" thickBot="1" x14ac:dyDescent="0.3">
      <c r="A14" s="53">
        <v>9</v>
      </c>
      <c r="B14" s="50" t="s">
        <v>156</v>
      </c>
      <c r="C14" s="87"/>
      <c r="D14" s="55"/>
      <c r="E14" s="75"/>
      <c r="F14" s="72"/>
      <c r="G14" s="65"/>
      <c r="H14" s="65"/>
      <c r="I14" s="65"/>
      <c r="J14" s="58"/>
      <c r="K14" s="59"/>
      <c r="L14" s="59"/>
      <c r="M14" s="59"/>
      <c r="N14" s="59"/>
    </row>
  </sheetData>
  <sheetProtection password="DC7D" sheet="1" objects="1" scenarios="1"/>
  <mergeCells count="19">
    <mergeCell ref="A1:B1"/>
    <mergeCell ref="F3:F4"/>
    <mergeCell ref="J3:N4"/>
    <mergeCell ref="A3:B4"/>
    <mergeCell ref="C3:C4"/>
    <mergeCell ref="E3:E4"/>
    <mergeCell ref="A12:A13"/>
    <mergeCell ref="C12:C13"/>
    <mergeCell ref="D12:D13"/>
    <mergeCell ref="J5:N5"/>
    <mergeCell ref="J10:N10"/>
    <mergeCell ref="J7:N7"/>
    <mergeCell ref="J9:N9"/>
    <mergeCell ref="F12:F13"/>
    <mergeCell ref="G12:G13"/>
    <mergeCell ref="J6:N6"/>
    <mergeCell ref="J8:N8"/>
    <mergeCell ref="B12:B13"/>
    <mergeCell ref="E12:E13"/>
  </mergeCells>
  <pageMargins left="0.7" right="0.7" top="0.75" bottom="0.75" header="0.3" footer="0.3"/>
  <pageSetup paperSize="9" scale="3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Prilog A</vt:lpstr>
      <vt:lpstr>Prilog B</vt:lpstr>
      <vt:lpstr>Prilog C</vt:lpstr>
      <vt:lpstr>Liste_formule</vt:lpstr>
      <vt:lpstr>Indikatori ek. povezanosti </vt:lpstr>
      <vt:lpstr>Garancije</vt:lpstr>
      <vt:lpstr>Jamstva</vt:lpstr>
      <vt:lpstr>Krediti</vt:lpstr>
      <vt:lpstr>Leasing</vt:lpstr>
      <vt:lpstr>Pozajmice</vt:lpstr>
      <vt:lpstr>'Indikatori ek. povezanosti '!Print_Area</vt:lpstr>
      <vt:lpstr>'Prilog B'!Print_Area</vt:lpstr>
      <vt:lpstr>'Prilog C'!Print_Area</vt:lpstr>
    </vt:vector>
  </TitlesOfParts>
  <Company>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 Knez</dc:creator>
  <cp:lastModifiedBy>Ivor Vlahek</cp:lastModifiedBy>
  <cp:lastPrinted>2017-08-31T14:15:58Z</cp:lastPrinted>
  <dcterms:created xsi:type="dcterms:W3CDTF">2014-10-03T11:44:25Z</dcterms:created>
  <dcterms:modified xsi:type="dcterms:W3CDTF">2017-09-01T07:33:08Z</dcterms:modified>
</cp:coreProperties>
</file>